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18000" yWindow="2880" windowWidth="20070" windowHeight="15885" activeTab="0"/>
  </bookViews>
  <sheets>
    <sheet name="160 Points at AKV" sheetId="2" r:id="rId1"/>
    <sheet name="160 Points at OKW" sheetId="4" r:id="rId2"/>
  </sheets>
  <definedNames/>
  <calcPr calcId="191029"/>
  <extLst/>
</workbook>
</file>

<file path=xl/sharedStrings.xml><?xml version="1.0" encoding="utf-8"?>
<sst xmlns="http://schemas.openxmlformats.org/spreadsheetml/2006/main" count="135" uniqueCount="52">
  <si>
    <t># points</t>
  </si>
  <si>
    <t>Balance</t>
  </si>
  <si>
    <t>Dues</t>
  </si>
  <si>
    <t>Remaining</t>
  </si>
  <si>
    <t>Assumes cash cost of annual vacation is deducted from the invested amount each year.</t>
  </si>
  <si>
    <t>Rental</t>
  </si>
  <si>
    <t>every other year</t>
  </si>
  <si>
    <t>buy-in cost per pt.</t>
  </si>
  <si>
    <t>total buy-in amt</t>
  </si>
  <si>
    <t>starting dues/pt.</t>
  </si>
  <si>
    <t>dues increase</t>
  </si>
  <si>
    <t>cash rent increase</t>
  </si>
  <si>
    <t>pt rent increase</t>
  </si>
  <si>
    <t>Assumes buy-in cost and annual dues would be invested each January 1 earning 7% compounded annually.</t>
  </si>
  <si>
    <t>interest earned</t>
  </si>
  <si>
    <t>10-Nt Wild Lodge</t>
  </si>
  <si>
    <t>Full Price Std Rm</t>
  </si>
  <si>
    <t>10-Nt Moderate</t>
  </si>
  <si>
    <t>Full Price Studio</t>
  </si>
  <si>
    <t>10-Nt Saratoga</t>
  </si>
  <si>
    <t>7-Nt Wild Lodge</t>
  </si>
  <si>
    <t>7-Nt Moderate</t>
  </si>
  <si>
    <t>Std Rm w/25% disc</t>
  </si>
  <si>
    <t>Std Rm w/20% disc</t>
  </si>
  <si>
    <t>Every Other Year</t>
  </si>
  <si>
    <t>"Remaining Balance" column represents projected amount left in the investment account at the end of each year.</t>
  </si>
  <si>
    <t>DVC purchase beats investing and paying cash for vacation if the "Remaining Balance" column goes negative before the ownership ends.</t>
  </si>
  <si>
    <t>Cash cost of resort stays assumes Regular Season and includes current 12.5% tax rate (no allowance for tax increases) and 3.2% compounded annual rate increase.</t>
  </si>
  <si>
    <t>Analysis of Buying 160 DVC Points at Old Key West (resale) vs. Investing Same Costs and Paying Cash for Vacation</t>
  </si>
  <si>
    <t>Equivalent Point</t>
  </si>
  <si>
    <t>Equiv Point Rental</t>
  </si>
  <si>
    <t>Number of points, buy-in cost per point, starting dues, dues increase %, cash cost/points rental increase % and interest rate earned can be adjusted at right, to suit your own scenario.</t>
  </si>
  <si>
    <t>Comparable Rooms:</t>
  </si>
  <si>
    <t>10-nt SSR Studio:</t>
  </si>
  <si>
    <t>10-nt WL Std:</t>
  </si>
  <si>
    <t>7-nt WL Std:</t>
  </si>
  <si>
    <t>Starting pt rental</t>
  </si>
  <si>
    <t>Point rental scenarios assume renting 160 points at $14/pt in 2018 and rental costs increasing at 3.2% compounded annually.</t>
  </si>
  <si>
    <t>Assumes 2018 buy-in of 160 points at $92/point (including closing costs), ownership ending January 31, 2042, starting dues of $6.72/pt and dues increase of 3.2% compounded annually.</t>
  </si>
  <si>
    <t>Comparable Rooms full price 2018 regular season:</t>
  </si>
  <si>
    <t>10-nt Mod Std</t>
  </si>
  <si>
    <t>7-nt Mod Std</t>
  </si>
  <si>
    <t>Point rental scenarios assume renting 160 points at $19/pt in 2021 and rental costs increasing at 3.8% compounded annually.</t>
  </si>
  <si>
    <t>Assumes buy-in cost and annual dues would be invested each January 1 earning 6.5% compounded annually.</t>
  </si>
  <si>
    <t>Cash cost of resort stays assumes Regular Season and includes current 12.5% tax rate (no allowance for tax increases) and 3.8% compounded annual rate increase.</t>
  </si>
  <si>
    <t>wkend rate</t>
  </si>
  <si>
    <t>wkday rate</t>
  </si>
  <si>
    <t>mid rate</t>
  </si>
  <si>
    <t>7-nt CB Std</t>
  </si>
  <si>
    <t>10-nt Carib Bch Std</t>
  </si>
  <si>
    <t>Analysis of Buying 160 DVC Points at Riviera vs. Investing Same Costs and Paying Cash for Vacation</t>
  </si>
  <si>
    <t>Assumes 2024 buy-in of 160 points at $225/point, ownership ending January 31, 2070, starting dues of $7.52/pt and dues increase of 3.8% compounded annually.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</si>
</sst>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44" fontId="1" fillId="0" borderId="0" xfId="16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6" applyFont="1" applyAlignment="1">
      <alignment horizontal="center"/>
    </xf>
    <xf numFmtId="0" fontId="1" fillId="0" borderId="1" xfId="0" applyFont="1" applyBorder="1"/>
    <xf numFmtId="44" fontId="1" fillId="0" borderId="1" xfId="16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4" fontId="1" fillId="0" borderId="1" xfId="16" applyFont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44" fontId="2" fillId="0" borderId="1" xfId="16" applyFont="1" applyBorder="1" applyAlignment="1">
      <alignment horizontal="center"/>
    </xf>
    <xf numFmtId="0" fontId="2" fillId="0" borderId="0" xfId="0" applyFont="1"/>
    <xf numFmtId="44" fontId="1" fillId="0" borderId="0" xfId="16" applyFont="1" applyBorder="1"/>
    <xf numFmtId="164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1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/>
    <xf numFmtId="0" fontId="1" fillId="0" borderId="0" xfId="0" applyFont="1" applyAlignment="1" applyProtection="1">
      <alignment horizontal="center"/>
      <protection locked="0"/>
    </xf>
    <xf numFmtId="7" fontId="1" fillId="0" borderId="0" xfId="16" applyNumberFormat="1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workbookViewId="0" topLeftCell="A1">
      <selection activeCell="A69" sqref="A69:XFD71"/>
    </sheetView>
  </sheetViews>
  <sheetFormatPr defaultColWidth="9.140625" defaultRowHeight="12.75"/>
  <cols>
    <col min="1" max="1" width="10.7109375" style="0" customWidth="1"/>
    <col min="2" max="2" width="10.7109375" style="11" customWidth="1"/>
    <col min="3" max="3" width="14.7109375" style="0" customWidth="1"/>
    <col min="4" max="4" width="14.7109375" style="11" customWidth="1"/>
    <col min="5" max="7" width="14.7109375" style="0" customWidth="1"/>
    <col min="8" max="8" width="14.7109375" style="11" customWidth="1"/>
    <col min="9" max="9" width="14.7109375" style="0" customWidth="1"/>
    <col min="10" max="10" width="14.7109375" style="11" customWidth="1"/>
    <col min="11" max="11" width="14.7109375" style="0" customWidth="1"/>
    <col min="12" max="12" width="14.7109375" style="11" customWidth="1"/>
    <col min="13" max="15" width="14.7109375" style="0" customWidth="1"/>
    <col min="16" max="16" width="14.7109375" style="11" customWidth="1"/>
    <col min="17" max="19" width="14.7109375" style="0" customWidth="1"/>
    <col min="20" max="20" width="14.7109375" style="11" customWidth="1"/>
    <col min="21" max="22" width="14.7109375" style="0" customWidth="1"/>
  </cols>
  <sheetData>
    <row r="1" spans="1:20" ht="12.75">
      <c r="A1" s="14" t="s">
        <v>50</v>
      </c>
      <c r="B1" s="14"/>
      <c r="C1" s="14"/>
      <c r="D1" s="14"/>
      <c r="E1" s="14"/>
      <c r="F1" s="14"/>
      <c r="G1" s="14"/>
      <c r="H1" s="14"/>
      <c r="I1" s="1"/>
      <c r="J1" s="1"/>
      <c r="K1" s="4" t="s">
        <v>0</v>
      </c>
      <c r="L1"/>
      <c r="M1" s="27" t="s">
        <v>32</v>
      </c>
      <c r="O1" s="29" t="s">
        <v>46</v>
      </c>
      <c r="P1" s="30" t="s">
        <v>47</v>
      </c>
      <c r="Q1" s="29" t="s">
        <v>45</v>
      </c>
      <c r="T1"/>
    </row>
    <row r="2" spans="2:20" ht="12.75">
      <c r="B2" s="1"/>
      <c r="C2" s="1"/>
      <c r="D2" s="1"/>
      <c r="E2" s="1"/>
      <c r="F2" s="1"/>
      <c r="G2" s="14"/>
      <c r="H2" s="14"/>
      <c r="I2" s="1"/>
      <c r="J2" s="1"/>
      <c r="K2" s="24">
        <v>160</v>
      </c>
      <c r="L2"/>
      <c r="M2" s="27" t="s">
        <v>33</v>
      </c>
      <c r="N2" s="2">
        <f>7*O2+3*Q2</f>
        <v>5649</v>
      </c>
      <c r="O2" s="2">
        <v>543</v>
      </c>
      <c r="P2" s="2"/>
      <c r="Q2" s="2">
        <v>616</v>
      </c>
      <c r="T2"/>
    </row>
    <row r="3" spans="1:20" ht="12.75">
      <c r="A3" s="26" t="s">
        <v>51</v>
      </c>
      <c r="B3" s="1"/>
      <c r="C3" s="1"/>
      <c r="D3" s="1"/>
      <c r="E3" s="1"/>
      <c r="F3" s="1"/>
      <c r="G3" s="14"/>
      <c r="H3" s="14"/>
      <c r="I3" s="1"/>
      <c r="J3" s="1"/>
      <c r="K3" s="4" t="s">
        <v>7</v>
      </c>
      <c r="L3"/>
      <c r="M3" s="27" t="s">
        <v>34</v>
      </c>
      <c r="N3" s="2">
        <f>5*O3+2*P3+3*Q3</f>
        <v>6577</v>
      </c>
      <c r="O3" s="2">
        <v>641</v>
      </c>
      <c r="P3" s="2">
        <v>645</v>
      </c>
      <c r="Q3" s="2">
        <v>694</v>
      </c>
      <c r="T3"/>
    </row>
    <row r="4" spans="2:20" ht="12.75">
      <c r="B4" s="15"/>
      <c r="C4" s="1"/>
      <c r="D4" s="1"/>
      <c r="E4" s="1"/>
      <c r="F4" s="1"/>
      <c r="G4" s="14"/>
      <c r="H4" s="14"/>
      <c r="J4"/>
      <c r="K4" s="16">
        <v>225</v>
      </c>
      <c r="L4"/>
      <c r="M4" s="27" t="s">
        <v>35</v>
      </c>
      <c r="N4" s="2">
        <f>4*O4+P4+2*Q4</f>
        <v>4597</v>
      </c>
      <c r="O4" s="2">
        <v>641</v>
      </c>
      <c r="P4" s="2">
        <v>645</v>
      </c>
      <c r="Q4" s="2">
        <v>694</v>
      </c>
      <c r="T4"/>
    </row>
    <row r="5" spans="1:20" ht="12.75">
      <c r="A5" s="26" t="s">
        <v>43</v>
      </c>
      <c r="B5" s="15"/>
      <c r="C5" s="1"/>
      <c r="D5" s="1"/>
      <c r="E5" s="1"/>
      <c r="F5" s="1"/>
      <c r="G5" s="14"/>
      <c r="H5" s="14"/>
      <c r="J5"/>
      <c r="K5" s="4" t="s">
        <v>8</v>
      </c>
      <c r="L5"/>
      <c r="M5" s="27" t="s">
        <v>49</v>
      </c>
      <c r="N5" s="2">
        <f>4*O5+3*P5+3*Q5</f>
        <v>3507</v>
      </c>
      <c r="O5" s="2">
        <v>333</v>
      </c>
      <c r="P5" s="2">
        <v>350</v>
      </c>
      <c r="Q5" s="2">
        <v>375</v>
      </c>
      <c r="T5"/>
    </row>
    <row r="6" spans="1:20" ht="12.75">
      <c r="A6" s="1" t="s">
        <v>4</v>
      </c>
      <c r="B6" s="15"/>
      <c r="C6" s="1"/>
      <c r="D6" s="1"/>
      <c r="E6" s="1"/>
      <c r="F6" s="1"/>
      <c r="G6" s="14"/>
      <c r="H6" s="14"/>
      <c r="J6"/>
      <c r="K6" s="25">
        <f>(K2*K4)</f>
        <v>36000</v>
      </c>
      <c r="L6"/>
      <c r="M6" s="27" t="s">
        <v>48</v>
      </c>
      <c r="N6" s="2">
        <f>3*O6+2*P6+2*Q6</f>
        <v>2449</v>
      </c>
      <c r="O6" s="2">
        <v>333</v>
      </c>
      <c r="P6" s="2">
        <v>350</v>
      </c>
      <c r="Q6" s="2">
        <v>375</v>
      </c>
      <c r="T6"/>
    </row>
    <row r="7" spans="1:20" ht="12.75">
      <c r="A7" s="1" t="s">
        <v>25</v>
      </c>
      <c r="B7" s="15"/>
      <c r="C7" s="1"/>
      <c r="D7" s="1"/>
      <c r="E7" s="1"/>
      <c r="F7" s="1"/>
      <c r="G7" s="14"/>
      <c r="H7" s="14"/>
      <c r="J7" s="1"/>
      <c r="K7" s="4" t="s">
        <v>9</v>
      </c>
      <c r="L7"/>
      <c r="P7"/>
      <c r="T7"/>
    </row>
    <row r="8" spans="2:20" ht="12.75">
      <c r="B8" s="15"/>
      <c r="C8" s="1"/>
      <c r="D8" s="1"/>
      <c r="E8" s="1"/>
      <c r="F8" s="1"/>
      <c r="G8" s="14"/>
      <c r="H8" s="14"/>
      <c r="J8" s="1"/>
      <c r="K8" s="16">
        <v>8.85</v>
      </c>
      <c r="L8"/>
      <c r="P8"/>
      <c r="T8"/>
    </row>
    <row r="9" spans="1:20" ht="12.75">
      <c r="A9" s="26" t="s">
        <v>44</v>
      </c>
      <c r="B9" s="15"/>
      <c r="C9" s="1"/>
      <c r="D9" s="1"/>
      <c r="E9" s="1"/>
      <c r="F9" s="1"/>
      <c r="G9" s="14"/>
      <c r="H9" s="14"/>
      <c r="J9" s="1"/>
      <c r="K9" s="4" t="s">
        <v>10</v>
      </c>
      <c r="L9"/>
      <c r="P9"/>
      <c r="T9"/>
    </row>
    <row r="10" spans="1:20" ht="12.75">
      <c r="A10" s="26" t="s">
        <v>42</v>
      </c>
      <c r="B10" s="3"/>
      <c r="C10" s="3"/>
      <c r="D10" s="3"/>
      <c r="E10" s="3"/>
      <c r="F10" s="3"/>
      <c r="G10" s="3"/>
      <c r="H10" s="3"/>
      <c r="J10" s="1"/>
      <c r="K10" s="18">
        <v>0.038</v>
      </c>
      <c r="L10"/>
      <c r="P10"/>
      <c r="T10"/>
    </row>
    <row r="11" spans="1:20" ht="12.75">
      <c r="A11" s="17"/>
      <c r="B11" s="3"/>
      <c r="C11" s="3"/>
      <c r="D11" s="3"/>
      <c r="E11" s="3"/>
      <c r="F11" s="3"/>
      <c r="G11" s="3"/>
      <c r="H11" s="3"/>
      <c r="J11" s="1"/>
      <c r="K11" s="4" t="s">
        <v>11</v>
      </c>
      <c r="L11"/>
      <c r="P11"/>
      <c r="T11"/>
    </row>
    <row r="12" spans="1:20" ht="12.75">
      <c r="A12" s="21" t="s">
        <v>26</v>
      </c>
      <c r="B12" s="3"/>
      <c r="C12" s="3"/>
      <c r="D12" s="3"/>
      <c r="E12" s="3"/>
      <c r="F12" s="3"/>
      <c r="G12" s="3"/>
      <c r="H12" s="3"/>
      <c r="J12" s="1"/>
      <c r="K12" s="18">
        <v>0.038</v>
      </c>
      <c r="L12"/>
      <c r="P12"/>
      <c r="T12"/>
    </row>
    <row r="13" spans="2:20" ht="12.75">
      <c r="B13" s="3"/>
      <c r="C13" s="3"/>
      <c r="D13" s="3"/>
      <c r="E13" s="3"/>
      <c r="F13" s="3"/>
      <c r="G13" s="3"/>
      <c r="H13" s="3"/>
      <c r="I13" s="1"/>
      <c r="J13" s="1"/>
      <c r="K13" s="4" t="s">
        <v>12</v>
      </c>
      <c r="L13"/>
      <c r="P13"/>
      <c r="T13"/>
    </row>
    <row r="14" spans="1:20" ht="12.75">
      <c r="A14" s="19" t="s">
        <v>31</v>
      </c>
      <c r="B14" s="3"/>
      <c r="C14" s="3"/>
      <c r="D14" s="3"/>
      <c r="E14" s="3"/>
      <c r="F14" s="3"/>
      <c r="G14" s="3"/>
      <c r="H14" s="3"/>
      <c r="I14" s="1"/>
      <c r="J14" s="1"/>
      <c r="K14" s="18">
        <v>0.038</v>
      </c>
      <c r="L14"/>
      <c r="P14"/>
      <c r="T14"/>
    </row>
    <row r="15" spans="1:20" ht="12.75">
      <c r="A15" s="19"/>
      <c r="B15" s="3"/>
      <c r="C15" s="3"/>
      <c r="D15" s="3"/>
      <c r="E15" s="3"/>
      <c r="F15" s="3"/>
      <c r="G15" s="3"/>
      <c r="H15" s="3"/>
      <c r="I15" s="1"/>
      <c r="J15" s="1"/>
      <c r="K15" s="4" t="s">
        <v>14</v>
      </c>
      <c r="L15"/>
      <c r="P15"/>
      <c r="T15"/>
    </row>
    <row r="16" spans="1:20" ht="12.75">
      <c r="A16" s="3"/>
      <c r="B16" s="3"/>
      <c r="C16" s="3"/>
      <c r="D16" s="3"/>
      <c r="E16" s="3"/>
      <c r="F16" s="3"/>
      <c r="G16" s="3"/>
      <c r="H16" s="3"/>
      <c r="I16" s="1"/>
      <c r="J16" s="1"/>
      <c r="K16" s="20">
        <v>0.065</v>
      </c>
      <c r="L16" s="1"/>
      <c r="M16" s="1"/>
      <c r="N16" s="1"/>
      <c r="O16" s="1"/>
      <c r="P16" s="1"/>
      <c r="Q16" s="1"/>
      <c r="R16" s="1"/>
      <c r="T16"/>
    </row>
    <row r="17" spans="1:20" ht="12.75">
      <c r="A17" s="3"/>
      <c r="B17" s="3"/>
      <c r="C17" s="3"/>
      <c r="D17" s="3"/>
      <c r="E17" s="3"/>
      <c r="F17" s="3"/>
      <c r="G17" s="3"/>
      <c r="H17" s="3"/>
      <c r="I17" s="1"/>
      <c r="J17" s="1"/>
      <c r="K17" s="4" t="s">
        <v>36</v>
      </c>
      <c r="L17" s="1"/>
      <c r="M17" s="1"/>
      <c r="N17" s="1"/>
      <c r="O17" s="1"/>
      <c r="P17" s="1"/>
      <c r="Q17" s="1"/>
      <c r="R17" s="1"/>
      <c r="T17"/>
    </row>
    <row r="18" spans="1:20" ht="12.75">
      <c r="A18" s="3"/>
      <c r="B18" s="3"/>
      <c r="C18" s="3"/>
      <c r="D18" s="3"/>
      <c r="E18" s="3"/>
      <c r="F18" s="3"/>
      <c r="G18" s="3"/>
      <c r="H18" s="3"/>
      <c r="I18" s="1"/>
      <c r="J18" s="1"/>
      <c r="K18" s="16">
        <v>23</v>
      </c>
      <c r="L18" s="1"/>
      <c r="M18" s="1"/>
      <c r="N18" s="1"/>
      <c r="O18" s="1"/>
      <c r="P18" s="1"/>
      <c r="Q18" s="1"/>
      <c r="R18" s="1"/>
      <c r="T18"/>
    </row>
    <row r="19" spans="1:22" ht="12.75">
      <c r="A19" s="3"/>
      <c r="B19" s="8"/>
      <c r="C19" s="3"/>
      <c r="D19" s="8"/>
      <c r="E19" s="5" t="s">
        <v>19</v>
      </c>
      <c r="F19" s="8"/>
      <c r="G19" s="3"/>
      <c r="H19" s="8"/>
      <c r="I19" s="1"/>
      <c r="J19" s="6"/>
      <c r="K19" s="22"/>
      <c r="L19" s="23"/>
      <c r="M19" s="22"/>
      <c r="N19" s="23"/>
      <c r="O19" s="22"/>
      <c r="P19" s="23"/>
      <c r="Q19" s="22"/>
      <c r="R19" s="23"/>
      <c r="S19" s="1"/>
      <c r="T19" s="6"/>
      <c r="U19" s="1"/>
      <c r="V19" s="6"/>
    </row>
    <row r="20" spans="1:22" ht="12.75">
      <c r="A20" s="1"/>
      <c r="B20" s="9"/>
      <c r="C20" s="5" t="s">
        <v>19</v>
      </c>
      <c r="D20" s="12" t="s">
        <v>3</v>
      </c>
      <c r="E20" s="5" t="s">
        <v>18</v>
      </c>
      <c r="F20" s="12" t="s">
        <v>3</v>
      </c>
      <c r="G20" s="5" t="s">
        <v>15</v>
      </c>
      <c r="H20" s="12" t="s">
        <v>3</v>
      </c>
      <c r="I20" s="5" t="s">
        <v>15</v>
      </c>
      <c r="J20" s="12" t="s">
        <v>3</v>
      </c>
      <c r="K20" s="5" t="s">
        <v>20</v>
      </c>
      <c r="L20" s="12" t="s">
        <v>3</v>
      </c>
      <c r="M20" s="5" t="s">
        <v>17</v>
      </c>
      <c r="N20" s="12" t="s">
        <v>3</v>
      </c>
      <c r="O20" s="5" t="s">
        <v>17</v>
      </c>
      <c r="P20" s="12" t="s">
        <v>3</v>
      </c>
      <c r="Q20" s="5" t="s">
        <v>21</v>
      </c>
      <c r="R20" s="12" t="s">
        <v>3</v>
      </c>
      <c r="S20" s="5" t="s">
        <v>29</v>
      </c>
      <c r="T20" s="12" t="s">
        <v>3</v>
      </c>
      <c r="U20" s="5" t="s">
        <v>30</v>
      </c>
      <c r="V20" s="12" t="s">
        <v>3</v>
      </c>
    </row>
    <row r="21" spans="1:22" ht="12.75">
      <c r="A21" s="4" t="s">
        <v>2</v>
      </c>
      <c r="B21" s="10"/>
      <c r="C21" s="5" t="s">
        <v>18</v>
      </c>
      <c r="D21" s="13" t="s">
        <v>1</v>
      </c>
      <c r="E21" s="4" t="s">
        <v>6</v>
      </c>
      <c r="F21" s="13" t="s">
        <v>1</v>
      </c>
      <c r="G21" s="4" t="s">
        <v>16</v>
      </c>
      <c r="H21" s="13" t="s">
        <v>1</v>
      </c>
      <c r="I21" s="4" t="s">
        <v>22</v>
      </c>
      <c r="J21" s="13" t="s">
        <v>1</v>
      </c>
      <c r="K21" s="4" t="s">
        <v>16</v>
      </c>
      <c r="L21" s="13" t="s">
        <v>1</v>
      </c>
      <c r="M21" s="4" t="s">
        <v>16</v>
      </c>
      <c r="N21" s="13" t="s">
        <v>1</v>
      </c>
      <c r="O21" s="4" t="s">
        <v>23</v>
      </c>
      <c r="P21" s="13" t="s">
        <v>1</v>
      </c>
      <c r="Q21" s="4" t="s">
        <v>16</v>
      </c>
      <c r="R21" s="13" t="s">
        <v>1</v>
      </c>
      <c r="S21" s="4" t="s">
        <v>5</v>
      </c>
      <c r="T21" s="13" t="s">
        <v>1</v>
      </c>
      <c r="U21" s="4" t="s">
        <v>24</v>
      </c>
      <c r="V21" s="13" t="s">
        <v>1</v>
      </c>
    </row>
    <row r="22" spans="1:22" ht="12.75">
      <c r="A22" s="3">
        <v>2024</v>
      </c>
      <c r="B22" s="7">
        <f>($K$2*$K$8)</f>
        <v>1416</v>
      </c>
      <c r="C22" s="2">
        <f>N2</f>
        <v>5649</v>
      </c>
      <c r="D22" s="7">
        <f>($K$6+B22)-C22</f>
        <v>31767</v>
      </c>
      <c r="E22" s="7">
        <f>C22</f>
        <v>5649</v>
      </c>
      <c r="F22" s="7">
        <f>($K$6+B22)-E22</f>
        <v>31767</v>
      </c>
      <c r="G22" s="7">
        <f>N3</f>
        <v>6577</v>
      </c>
      <c r="H22" s="7">
        <f>($K$6+B22)-G22</f>
        <v>30839</v>
      </c>
      <c r="I22" s="7">
        <f>G22*0.75</f>
        <v>4932.75</v>
      </c>
      <c r="J22" s="7">
        <f>($K$6+B22)-I22</f>
        <v>32483.25</v>
      </c>
      <c r="K22" s="7">
        <f>N4</f>
        <v>4597</v>
      </c>
      <c r="L22" s="7">
        <f>($K$6+B22)-K22</f>
        <v>32819</v>
      </c>
      <c r="M22" s="7">
        <f>N5</f>
        <v>3507</v>
      </c>
      <c r="N22" s="7">
        <f>($K$6+B22)-M22</f>
        <v>33909</v>
      </c>
      <c r="O22" s="7">
        <f>M22*0.8</f>
        <v>2805.6000000000004</v>
      </c>
      <c r="P22" s="7">
        <f>($K$6+B22)-O22</f>
        <v>34610.4</v>
      </c>
      <c r="Q22" s="7">
        <f>N6</f>
        <v>2449</v>
      </c>
      <c r="R22" s="7">
        <f>($K$6+B22)-Q22</f>
        <v>34967</v>
      </c>
      <c r="S22" s="7">
        <f>$K$2*$K$18</f>
        <v>3680</v>
      </c>
      <c r="T22" s="7">
        <f>($K$6+B22)-S22</f>
        <v>33736</v>
      </c>
      <c r="U22" s="7">
        <f>S22</f>
        <v>3680</v>
      </c>
      <c r="V22" s="7">
        <f>($K$6+B22)-U22</f>
        <v>33736</v>
      </c>
    </row>
    <row r="23" spans="1:22" ht="12.75">
      <c r="A23" s="3">
        <f aca="true" t="shared" si="0" ref="A23:A68">A22+1</f>
        <v>2025</v>
      </c>
      <c r="B23" s="7">
        <f>B22+(B22*$K$10)</f>
        <v>1469.808</v>
      </c>
      <c r="C23" s="2">
        <f>C22+(C22*$K$12)</f>
        <v>5863.662</v>
      </c>
      <c r="D23" s="7">
        <f>(D22+B23)*(1+$K$16)-C23</f>
        <v>29533.53852</v>
      </c>
      <c r="E23" s="7">
        <v>0</v>
      </c>
      <c r="F23" s="7">
        <f aca="true" t="shared" si="1" ref="F23:F54">(F22+B23)*(1+$K$16)-E23</f>
        <v>35397.20052</v>
      </c>
      <c r="G23" s="7">
        <f>G22+(G22*$K$12)</f>
        <v>6826.926</v>
      </c>
      <c r="H23" s="7">
        <f>(H22+B23)*(1+$K$16)-G23</f>
        <v>27581.95452</v>
      </c>
      <c r="I23" s="7">
        <f>I22+(I22*$K$12)</f>
        <v>5120.1945</v>
      </c>
      <c r="J23" s="7">
        <f aca="true" t="shared" si="2" ref="J23:J54">(J22+B23)*(1+$K$16)-I23</f>
        <v>31039.812269999995</v>
      </c>
      <c r="K23" s="7">
        <f>K22+(K22*$K$12)</f>
        <v>4771.686</v>
      </c>
      <c r="L23" s="7">
        <f>(L22+$B23)*(1+$K$16)-K23</f>
        <v>31745.894519999994</v>
      </c>
      <c r="M23" s="7">
        <f>M22+(M22*$K$12)</f>
        <v>3640.266</v>
      </c>
      <c r="N23" s="7">
        <f aca="true" t="shared" si="3" ref="N23:N54">(N22+B23)*(1+$K$16)-M23</f>
        <v>34038.16451999999</v>
      </c>
      <c r="O23" s="7">
        <f>O22+(O22*$K$12)</f>
        <v>2912.2128000000002</v>
      </c>
      <c r="P23" s="7">
        <f>(P22+$B23)*(1+$K$16)-O23</f>
        <v>35513.208719999995</v>
      </c>
      <c r="Q23" s="7">
        <f>Q22+(Q22*$K$12)</f>
        <v>2542.062</v>
      </c>
      <c r="R23" s="7">
        <f>(R22+$B23)*(1+$K$16)-Q23</f>
        <v>36263.13852</v>
      </c>
      <c r="S23" s="7">
        <f>S22+(S22*$K$14)</f>
        <v>3819.84</v>
      </c>
      <c r="T23" s="7">
        <f aca="true" t="shared" si="4" ref="T23:T54">(T22+B23)*(1+$K$16)-S23</f>
        <v>33674.34551999999</v>
      </c>
      <c r="U23" s="7">
        <v>0</v>
      </c>
      <c r="V23" s="7">
        <f>(V22+$B23)*(1+$K$16)-U23</f>
        <v>37494.18551999999</v>
      </c>
    </row>
    <row r="24" spans="1:22" ht="12.75">
      <c r="A24" s="3">
        <f t="shared" si="0"/>
        <v>2026</v>
      </c>
      <c r="B24" s="7">
        <f aca="true" t="shared" si="5" ref="B24:B68">B23+(B23*$K$10)</f>
        <v>1525.660704</v>
      </c>
      <c r="C24" s="2">
        <f aca="true" t="shared" si="6" ref="C24:C68">C23+(C23*$K$12)</f>
        <v>6086.481156</v>
      </c>
      <c r="D24" s="7">
        <f aca="true" t="shared" si="7" ref="D24:D68">(D23+B24)*(1+$K$16)-C24</f>
        <v>26991.56601755999</v>
      </c>
      <c r="E24" s="7">
        <f>C24</f>
        <v>6086.481156</v>
      </c>
      <c r="F24" s="7">
        <f t="shared" si="1"/>
        <v>33236.36604756</v>
      </c>
      <c r="G24" s="7">
        <f aca="true" t="shared" si="8" ref="G24:G68">G23+(G23*$K$12)</f>
        <v>7086.349188</v>
      </c>
      <c r="H24" s="7">
        <f aca="true" t="shared" si="9" ref="H24:H68">(H23+B24)*(1+$K$16)-G24</f>
        <v>23913.26102556</v>
      </c>
      <c r="I24" s="7">
        <f aca="true" t="shared" si="10" ref="I24:I68">I23+(I23*$K$12)</f>
        <v>5314.761890999999</v>
      </c>
      <c r="J24" s="7">
        <f t="shared" si="2"/>
        <v>29367.46682631</v>
      </c>
      <c r="K24" s="7">
        <f aca="true" t="shared" si="11" ref="K24:K68">K23+(K23*$K$12)</f>
        <v>4953.010068</v>
      </c>
      <c r="L24" s="7">
        <f aca="true" t="shared" si="12" ref="L24:L68">(L23+$B24)*(1+$K$16)-K24</f>
        <v>30481.196245559997</v>
      </c>
      <c r="M24" s="7">
        <f aca="true" t="shared" si="13" ref="M24:M68">M23+(M23*$K$12)</f>
        <v>3778.596108</v>
      </c>
      <c r="N24" s="7">
        <f t="shared" si="3"/>
        <v>34096.877755559995</v>
      </c>
      <c r="O24" s="7">
        <f aca="true" t="shared" si="14" ref="O24:O68">O23+(O23*$K$12)</f>
        <v>3022.8768864000003</v>
      </c>
      <c r="P24" s="7">
        <f aca="true" t="shared" si="15" ref="P24:P68">(P23+$B24)*(1+$K$16)-O24</f>
        <v>36423.519050159994</v>
      </c>
      <c r="Q24" s="7">
        <f aca="true" t="shared" si="16" ref="Q24:Q68">Q23+(Q23*$K$12)</f>
        <v>2638.660356</v>
      </c>
      <c r="R24" s="7">
        <f aca="true" t="shared" si="17" ref="R24:R68">(R23+$B24)*(1+$K$16)-Q24</f>
        <v>37606.41081756</v>
      </c>
      <c r="S24" s="7">
        <f aca="true" t="shared" si="18" ref="S24:S68">S23+(S23*$K$14)</f>
        <v>3964.9939200000003</v>
      </c>
      <c r="T24" s="7">
        <f t="shared" si="4"/>
        <v>33523.01270855999</v>
      </c>
      <c r="U24" s="7">
        <f>S24</f>
        <v>3964.9939200000003</v>
      </c>
      <c r="V24" s="7">
        <f aca="true" t="shared" si="19" ref="V24:V68">(V23+$B24)*(1+$K$16)-U24</f>
        <v>37591.14230855999</v>
      </c>
    </row>
    <row r="25" spans="1:22" ht="12.75">
      <c r="A25" s="3">
        <f>A24+1</f>
        <v>2027</v>
      </c>
      <c r="B25" s="7">
        <f>B24+(B24*$K$10)</f>
        <v>1583.635810752</v>
      </c>
      <c r="C25" s="2">
        <f>C24+(C24*$K$12)</f>
        <v>6317.7674399279995</v>
      </c>
      <c r="D25" s="7">
        <f>(D24+B25)*(1+$K$16)-C25</f>
        <v>24114.822507224268</v>
      </c>
      <c r="E25" s="7">
        <v>0</v>
      </c>
      <c r="F25" s="7">
        <f>(F24+B25)*(1+$K$16)-E25</f>
        <v>37083.301979102274</v>
      </c>
      <c r="G25" s="7">
        <f>G24+(G24*$K$12)</f>
        <v>7355.6304571440005</v>
      </c>
      <c r="H25" s="7">
        <f>(H24+B25)*(1+$K$16)-G25</f>
        <v>19798.56467352828</v>
      </c>
      <c r="I25" s="7">
        <f>I24+(I24*$K$12)</f>
        <v>5516.722842857999</v>
      </c>
      <c r="J25" s="7">
        <f>(J24+B25)*(1+$K$16)-I25</f>
        <v>27446.201465613027</v>
      </c>
      <c r="K25" s="7">
        <f>K24+(K24*$K$12)</f>
        <v>5141.224450584</v>
      </c>
      <c r="L25" s="7">
        <f>(L24+$B25)*(1+$K$16)-K25</f>
        <v>29007.821689388278</v>
      </c>
      <c r="M25" s="7">
        <f>M24+(M24*$K$12)</f>
        <v>3922.1827601040004</v>
      </c>
      <c r="N25" s="7">
        <f>(N24+B25)*(1+$K$16)-M25</f>
        <v>34077.564188018274</v>
      </c>
      <c r="O25" s="7">
        <f>O24+(O24*$K$12)</f>
        <v>3137.7462080832</v>
      </c>
      <c r="P25" s="7">
        <f>(P24+$B25)*(1+$K$16)-O25</f>
        <v>37339.873718788076</v>
      </c>
      <c r="Q25" s="7">
        <f>Q24+(Q24*$K$12)</f>
        <v>2738.929449528</v>
      </c>
      <c r="R25" s="7">
        <f>(R24+$B25)*(1+$K$16)-Q25</f>
        <v>38998.470209624276</v>
      </c>
      <c r="S25" s="7">
        <f>S24+(S24*$K$14)</f>
        <v>4115.66368896</v>
      </c>
      <c r="T25" s="7">
        <f>(T24+B25)*(1+$K$16)-S25</f>
        <v>33272.916984107265</v>
      </c>
      <c r="U25" s="7">
        <v>0</v>
      </c>
      <c r="V25" s="7">
        <f>(V24+$B25)*(1+$K$16)-U25</f>
        <v>41721.13869706727</v>
      </c>
    </row>
    <row r="26" spans="1:22" ht="12.75">
      <c r="A26" s="3">
        <f t="shared" si="0"/>
        <v>2028</v>
      </c>
      <c r="B26" s="7">
        <f t="shared" si="5"/>
        <v>1643.813971560576</v>
      </c>
      <c r="C26" s="2">
        <f t="shared" si="6"/>
        <v>6557.8426026452635</v>
      </c>
      <c r="D26" s="7">
        <f t="shared" si="7"/>
        <v>20875.105247260595</v>
      </c>
      <c r="E26" s="7">
        <f>C26</f>
        <v>6557.8426026452635</v>
      </c>
      <c r="F26" s="7">
        <f t="shared" si="1"/>
        <v>34686.53588481067</v>
      </c>
      <c r="G26" s="7">
        <f t="shared" si="8"/>
        <v>7635.144414515473</v>
      </c>
      <c r="H26" s="7">
        <f t="shared" si="9"/>
        <v>15200.988842504155</v>
      </c>
      <c r="I26" s="7">
        <f t="shared" si="10"/>
        <v>5726.358310886603</v>
      </c>
      <c r="J26" s="7">
        <f t="shared" si="2"/>
        <v>25254.50812970328</v>
      </c>
      <c r="K26" s="7">
        <f t="shared" si="11"/>
        <v>5336.590979706192</v>
      </c>
      <c r="L26" s="7">
        <f t="shared" si="12"/>
        <v>27307.400999204336</v>
      </c>
      <c r="M26" s="7">
        <f t="shared" si="13"/>
        <v>4071.225704987952</v>
      </c>
      <c r="N26" s="7">
        <f t="shared" si="3"/>
        <v>33972.042034963524</v>
      </c>
      <c r="O26" s="7">
        <f t="shared" si="14"/>
        <v>3256.9805639903616</v>
      </c>
      <c r="P26" s="7">
        <f t="shared" si="15"/>
        <v>38260.64682623095</v>
      </c>
      <c r="Q26" s="7">
        <f t="shared" si="16"/>
        <v>2843.008768610064</v>
      </c>
      <c r="R26" s="7">
        <f t="shared" si="17"/>
        <v>40441.0238843518</v>
      </c>
      <c r="S26" s="7">
        <f t="shared" si="18"/>
        <v>4272.05890914048</v>
      </c>
      <c r="T26" s="7">
        <f t="shared" si="4"/>
        <v>32914.259558645776</v>
      </c>
      <c r="U26" s="7">
        <f>S26</f>
        <v>4272.05890914048</v>
      </c>
      <c r="V26" s="7">
        <f t="shared" si="19"/>
        <v>41911.61568294818</v>
      </c>
    </row>
    <row r="27" spans="1:22" ht="12.75">
      <c r="A27" s="3">
        <f t="shared" si="0"/>
        <v>2029</v>
      </c>
      <c r="B27" s="7">
        <f t="shared" si="5"/>
        <v>1706.2789024798778</v>
      </c>
      <c r="C27" s="2">
        <f t="shared" si="6"/>
        <v>6807.040621545783</v>
      </c>
      <c r="D27" s="7">
        <f t="shared" si="7"/>
        <v>17242.133497927818</v>
      </c>
      <c r="E27" s="7">
        <v>0</v>
      </c>
      <c r="F27" s="7">
        <f t="shared" si="1"/>
        <v>38758.34774846443</v>
      </c>
      <c r="G27" s="7">
        <f t="shared" si="8"/>
        <v>7925.279902267061</v>
      </c>
      <c r="H27" s="7">
        <f t="shared" si="9"/>
        <v>10080.960246140936</v>
      </c>
      <c r="I27" s="7">
        <f t="shared" si="10"/>
        <v>5943.959926700294</v>
      </c>
      <c r="J27" s="7">
        <f t="shared" si="2"/>
        <v>22769.278262574764</v>
      </c>
      <c r="K27" s="7">
        <f t="shared" si="11"/>
        <v>5539.3814369350275</v>
      </c>
      <c r="L27" s="7">
        <f t="shared" si="12"/>
        <v>25360.187658358656</v>
      </c>
      <c r="M27" s="7">
        <f t="shared" si="13"/>
        <v>4225.932281777495</v>
      </c>
      <c r="N27" s="7">
        <f t="shared" si="3"/>
        <v>33771.47951659973</v>
      </c>
      <c r="O27" s="7">
        <f t="shared" si="14"/>
        <v>3380.7458254219955</v>
      </c>
      <c r="P27" s="7">
        <f t="shared" si="15"/>
        <v>39184.030075655035</v>
      </c>
      <c r="Q27" s="7">
        <f t="shared" si="16"/>
        <v>2951.0431018172467</v>
      </c>
      <c r="R27" s="7">
        <f t="shared" si="17"/>
        <v>41935.83436615849</v>
      </c>
      <c r="S27" s="7">
        <f t="shared" si="18"/>
        <v>4434.397147687818</v>
      </c>
      <c r="T27" s="7">
        <f t="shared" si="4"/>
        <v>32436.476313411</v>
      </c>
      <c r="U27" s="7">
        <v>0</v>
      </c>
      <c r="V27" s="7">
        <f t="shared" si="19"/>
        <v>46453.05773348088</v>
      </c>
    </row>
    <row r="28" spans="1:22" ht="12.75">
      <c r="A28" s="3">
        <f t="shared" si="0"/>
        <v>2030</v>
      </c>
      <c r="B28" s="7">
        <f t="shared" si="5"/>
        <v>1771.1175007741133</v>
      </c>
      <c r="C28" s="2">
        <f t="shared" si="6"/>
        <v>7065.708165164523</v>
      </c>
      <c r="D28" s="7">
        <f t="shared" si="7"/>
        <v>13183.404148453035</v>
      </c>
      <c r="E28" s="7">
        <f>C28</f>
        <v>7065.708165164523</v>
      </c>
      <c r="F28" s="7">
        <f t="shared" si="1"/>
        <v>36098.17232527453</v>
      </c>
      <c r="G28" s="7">
        <f t="shared" si="8"/>
        <v>8226.440538553208</v>
      </c>
      <c r="H28" s="7">
        <f t="shared" si="9"/>
        <v>4396.022261911317</v>
      </c>
      <c r="I28" s="7">
        <f t="shared" si="10"/>
        <v>6169.830403914905</v>
      </c>
      <c r="J28" s="7">
        <f t="shared" si="2"/>
        <v>19965.69108405165</v>
      </c>
      <c r="K28" s="7">
        <f t="shared" si="11"/>
        <v>5749.877931538558</v>
      </c>
      <c r="L28" s="7">
        <f t="shared" si="12"/>
        <v>23144.96206293784</v>
      </c>
      <c r="M28" s="7">
        <f t="shared" si="13"/>
        <v>4386.517708485039</v>
      </c>
      <c r="N28" s="7">
        <f t="shared" si="3"/>
        <v>33466.3481150181</v>
      </c>
      <c r="O28" s="7">
        <f t="shared" si="14"/>
        <v>3509.2141667880314</v>
      </c>
      <c r="P28" s="7">
        <f t="shared" si="15"/>
        <v>40108.018002109005</v>
      </c>
      <c r="Q28" s="7">
        <f t="shared" si="16"/>
        <v>3063.182739686302</v>
      </c>
      <c r="R28" s="7">
        <f t="shared" si="17"/>
        <v>43484.72099859692</v>
      </c>
      <c r="S28" s="7">
        <f t="shared" si="18"/>
        <v>4602.9042392999545</v>
      </c>
      <c r="T28" s="7">
        <f t="shared" si="4"/>
        <v>31828.183172807192</v>
      </c>
      <c r="U28" s="7">
        <f>S28</f>
        <v>4602.9042392999545</v>
      </c>
      <c r="V28" s="7">
        <f t="shared" si="19"/>
        <v>46755.842385181604</v>
      </c>
    </row>
    <row r="29" spans="1:22" ht="12.75">
      <c r="A29" s="3">
        <f t="shared" si="0"/>
        <v>2031</v>
      </c>
      <c r="B29" s="7">
        <f t="shared" si="5"/>
        <v>1838.4199658035295</v>
      </c>
      <c r="C29" s="2">
        <f t="shared" si="6"/>
        <v>7334.205075440775</v>
      </c>
      <c r="D29" s="7">
        <f t="shared" si="7"/>
        <v>8664.037606242466</v>
      </c>
      <c r="E29" s="7">
        <v>0</v>
      </c>
      <c r="F29" s="7">
        <f t="shared" si="1"/>
        <v>40402.47078999813</v>
      </c>
      <c r="G29" s="7">
        <f t="shared" si="8"/>
        <v>8539.04527901823</v>
      </c>
      <c r="H29" s="7">
        <f>(H28+B29)*(1+$K$16)-G29</f>
        <v>-1899.3643065019178</v>
      </c>
      <c r="I29" s="7">
        <f t="shared" si="10"/>
        <v>6404.283959263672</v>
      </c>
      <c r="J29" s="7">
        <f t="shared" si="2"/>
        <v>16817.094308832093</v>
      </c>
      <c r="K29" s="7">
        <f t="shared" si="11"/>
        <v>5968.3732929370235</v>
      </c>
      <c r="L29" s="7">
        <f t="shared" si="12"/>
        <v>20638.928567672534</v>
      </c>
      <c r="M29" s="7">
        <f t="shared" si="13"/>
        <v>4553.205381407471</v>
      </c>
      <c r="N29" s="7">
        <f t="shared" si="3"/>
        <v>33046.372624667565</v>
      </c>
      <c r="O29" s="7">
        <f t="shared" si="14"/>
        <v>3642.5643051259767</v>
      </c>
      <c r="P29" s="7">
        <f t="shared" si="15"/>
        <v>41030.39213070087</v>
      </c>
      <c r="Q29" s="7">
        <f t="shared" si="16"/>
        <v>3179.583683794381</v>
      </c>
      <c r="R29" s="7">
        <f t="shared" si="17"/>
        <v>45089.56144329209</v>
      </c>
      <c r="S29" s="7">
        <f t="shared" si="18"/>
        <v>4777.8146003933525</v>
      </c>
      <c r="T29" s="7">
        <f t="shared" si="4"/>
        <v>31077.117742227063</v>
      </c>
      <c r="U29" s="7">
        <v>0</v>
      </c>
      <c r="V29" s="7">
        <f t="shared" si="19"/>
        <v>51752.88940379916</v>
      </c>
    </row>
    <row r="30" spans="1:22" ht="12.75">
      <c r="A30" s="3">
        <f t="shared" si="0"/>
        <v>2032</v>
      </c>
      <c r="B30" s="7">
        <f t="shared" si="5"/>
        <v>1908.2799245040637</v>
      </c>
      <c r="C30" s="2">
        <f t="shared" si="6"/>
        <v>7612.904868307524</v>
      </c>
      <c r="D30" s="7">
        <f t="shared" si="7"/>
        <v>3646.6133019375293</v>
      </c>
      <c r="E30" s="7">
        <f>C30</f>
        <v>7612.904868307524</v>
      </c>
      <c r="F30" s="7">
        <f t="shared" si="1"/>
        <v>37448.04464263731</v>
      </c>
      <c r="G30" s="7">
        <f t="shared" si="8"/>
        <v>8863.528999620923</v>
      </c>
      <c r="H30" s="7">
        <f t="shared" si="9"/>
        <v>-8854.033866448637</v>
      </c>
      <c r="I30" s="7">
        <f t="shared" si="10"/>
        <v>6647.646749715692</v>
      </c>
      <c r="J30" s="7">
        <f t="shared" si="2"/>
        <v>13294.876808787314</v>
      </c>
      <c r="K30" s="7">
        <f t="shared" si="11"/>
        <v>6195.171478068631</v>
      </c>
      <c r="L30" s="7">
        <f t="shared" si="12"/>
        <v>17817.605566099443</v>
      </c>
      <c r="M30" s="7">
        <f t="shared" si="13"/>
        <v>4726.227185900954</v>
      </c>
      <c r="N30" s="7">
        <f t="shared" si="3"/>
        <v>32500.47777896683</v>
      </c>
      <c r="O30" s="7">
        <f t="shared" si="14"/>
        <v>3780.981748720764</v>
      </c>
      <c r="P30" s="7">
        <f t="shared" si="15"/>
        <v>41948.70399007249</v>
      </c>
      <c r="Q30" s="7">
        <f t="shared" si="16"/>
        <v>3300.407863778568</v>
      </c>
      <c r="R30" s="7">
        <f t="shared" si="17"/>
        <v>46752.293192924335</v>
      </c>
      <c r="S30" s="7">
        <f t="shared" si="18"/>
        <v>4959.3715552082995</v>
      </c>
      <c r="T30" s="7">
        <f t="shared" si="4"/>
        <v>30170.07695986035</v>
      </c>
      <c r="U30" s="7">
        <f>S30</f>
        <v>4959.3715552082995</v>
      </c>
      <c r="V30" s="7">
        <f t="shared" si="19"/>
        <v>52189.77377943463</v>
      </c>
    </row>
    <row r="31" spans="1:22" ht="12.75">
      <c r="A31" s="3">
        <f t="shared" si="0"/>
        <v>2033</v>
      </c>
      <c r="B31" s="7">
        <f t="shared" si="5"/>
        <v>1980.794561635218</v>
      </c>
      <c r="C31" s="2">
        <f t="shared" si="6"/>
        <v>7902.19525330321</v>
      </c>
      <c r="D31" s="7">
        <f t="shared" si="7"/>
        <v>-1909.0058785982346</v>
      </c>
      <c r="E31" s="7">
        <v>0</v>
      </c>
      <c r="F31" s="7">
        <f t="shared" si="1"/>
        <v>41991.71375255023</v>
      </c>
      <c r="G31" s="7">
        <f t="shared" si="8"/>
        <v>9200.343101606519</v>
      </c>
      <c r="H31" s="7">
        <f t="shared" si="9"/>
        <v>-16520.34296123281</v>
      </c>
      <c r="I31" s="7">
        <f t="shared" si="10"/>
        <v>6900.257326204888</v>
      </c>
      <c r="J31" s="7">
        <f t="shared" si="2"/>
        <v>9368.332683295108</v>
      </c>
      <c r="K31" s="7">
        <f t="shared" si="11"/>
        <v>6430.5879942352385</v>
      </c>
      <c r="L31" s="7">
        <f t="shared" si="12"/>
        <v>14654.708141802175</v>
      </c>
      <c r="M31" s="7">
        <f t="shared" si="13"/>
        <v>4905.82381896519</v>
      </c>
      <c r="N31" s="7">
        <f t="shared" si="3"/>
        <v>31816.731223775983</v>
      </c>
      <c r="O31" s="7">
        <f t="shared" si="14"/>
        <v>3924.659055172153</v>
      </c>
      <c r="P31" s="7">
        <f t="shared" si="15"/>
        <v>42860.256902396555</v>
      </c>
      <c r="Q31" s="7">
        <f t="shared" si="16"/>
        <v>3425.8233626021533</v>
      </c>
      <c r="R31" s="7">
        <f t="shared" si="17"/>
        <v>48474.915096003766</v>
      </c>
      <c r="S31" s="7">
        <f t="shared" si="18"/>
        <v>5147.827674306215</v>
      </c>
      <c r="T31" s="7">
        <f t="shared" si="4"/>
        <v>29092.85049608656</v>
      </c>
      <c r="U31" s="7">
        <v>0</v>
      </c>
      <c r="V31" s="7">
        <f t="shared" si="19"/>
        <v>57691.655283239386</v>
      </c>
    </row>
    <row r="32" spans="1:22" ht="12.75">
      <c r="A32" s="3">
        <f t="shared" si="0"/>
        <v>2034</v>
      </c>
      <c r="B32" s="7">
        <f t="shared" si="5"/>
        <v>2056.064754977356</v>
      </c>
      <c r="C32" s="2">
        <f t="shared" si="6"/>
        <v>8202.478672928732</v>
      </c>
      <c r="D32" s="7">
        <f t="shared" si="7"/>
        <v>-8045.860969584967</v>
      </c>
      <c r="E32" s="7">
        <f>C32</f>
        <v>8202.478672928732</v>
      </c>
      <c r="F32" s="7">
        <f t="shared" si="1"/>
        <v>38708.40543758815</v>
      </c>
      <c r="G32" s="7">
        <f t="shared" si="8"/>
        <v>9549.956139467566</v>
      </c>
      <c r="H32" s="7">
        <f t="shared" si="9"/>
        <v>-24954.412429129625</v>
      </c>
      <c r="I32" s="7">
        <f t="shared" si="10"/>
        <v>7162.467104600674</v>
      </c>
      <c r="J32" s="7">
        <f t="shared" si="2"/>
        <v>5004.516167159501</v>
      </c>
      <c r="K32" s="7">
        <f t="shared" si="11"/>
        <v>6674.950338016178</v>
      </c>
      <c r="L32" s="7">
        <f t="shared" si="12"/>
        <v>11122.022797054022</v>
      </c>
      <c r="M32" s="7">
        <f t="shared" si="13"/>
        <v>5092.245124085867</v>
      </c>
      <c r="N32" s="7">
        <f t="shared" si="3"/>
        <v>30982.28259328644</v>
      </c>
      <c r="O32" s="7">
        <f t="shared" si="14"/>
        <v>4073.796099268695</v>
      </c>
      <c r="P32" s="7">
        <f t="shared" si="15"/>
        <v>43762.08646583452</v>
      </c>
      <c r="Q32" s="7">
        <f t="shared" si="16"/>
        <v>3556.0046503810354</v>
      </c>
      <c r="R32" s="7">
        <f t="shared" si="17"/>
        <v>50259.48889091385</v>
      </c>
      <c r="S32" s="7">
        <f t="shared" si="18"/>
        <v>5343.445125929851</v>
      </c>
      <c r="T32" s="7">
        <f t="shared" si="4"/>
        <v>27830.149616453222</v>
      </c>
      <c r="U32" s="7">
        <f>S32</f>
        <v>5343.445125929851</v>
      </c>
      <c r="V32" s="7">
        <f t="shared" si="19"/>
        <v>58287.87671477098</v>
      </c>
    </row>
    <row r="33" spans="1:22" ht="12.75">
      <c r="A33" s="3">
        <f t="shared" si="0"/>
        <v>2035</v>
      </c>
      <c r="B33" s="7">
        <f t="shared" si="5"/>
        <v>2134.1952156664956</v>
      </c>
      <c r="C33" s="2">
        <f t="shared" si="6"/>
        <v>8514.172862500023</v>
      </c>
      <c r="D33" s="7">
        <f t="shared" si="7"/>
        <v>-14810.096890423196</v>
      </c>
      <c r="E33" s="7">
        <v>0</v>
      </c>
      <c r="F33" s="7">
        <f t="shared" si="1"/>
        <v>43497.369695716196</v>
      </c>
      <c r="G33" s="7">
        <f t="shared" si="8"/>
        <v>9912.854472767332</v>
      </c>
      <c r="H33" s="7">
        <f t="shared" si="9"/>
        <v>-34216.385805105565</v>
      </c>
      <c r="I33" s="7">
        <f t="shared" si="10"/>
        <v>7434.6408545755</v>
      </c>
      <c r="J33" s="7">
        <f t="shared" si="2"/>
        <v>168.08676813418515</v>
      </c>
      <c r="K33" s="7">
        <f t="shared" si="11"/>
        <v>6928.598450860793</v>
      </c>
      <c r="L33" s="7">
        <f t="shared" si="12"/>
        <v>7189.273732686557</v>
      </c>
      <c r="M33" s="7">
        <f t="shared" si="13"/>
        <v>5285.75043880113</v>
      </c>
      <c r="N33" s="7">
        <f t="shared" si="3"/>
        <v>29983.298427733745</v>
      </c>
      <c r="O33" s="7">
        <f t="shared" si="14"/>
        <v>4228.6003510409055</v>
      </c>
      <c r="P33" s="7">
        <f t="shared" si="15"/>
        <v>44650.93963975767</v>
      </c>
      <c r="Q33" s="7">
        <f t="shared" si="16"/>
        <v>3691.1328270955146</v>
      </c>
      <c r="R33" s="7">
        <f t="shared" si="17"/>
        <v>52108.14074641255</v>
      </c>
      <c r="S33" s="7">
        <f t="shared" si="18"/>
        <v>5546.496040715186</v>
      </c>
      <c r="T33" s="7">
        <f t="shared" si="4"/>
        <v>26365.531205492312</v>
      </c>
      <c r="U33" s="7">
        <v>0</v>
      </c>
      <c r="V33" s="7">
        <f t="shared" si="19"/>
        <v>64349.506605915914</v>
      </c>
    </row>
    <row r="34" spans="1:22" ht="12.75">
      <c r="A34" s="3">
        <f t="shared" si="0"/>
        <v>2036</v>
      </c>
      <c r="B34" s="7">
        <f t="shared" si="5"/>
        <v>2215.2946338618226</v>
      </c>
      <c r="C34" s="2">
        <f t="shared" si="6"/>
        <v>8837.711431275024</v>
      </c>
      <c r="D34" s="7">
        <f t="shared" si="7"/>
        <v>-22251.175834512884</v>
      </c>
      <c r="E34" s="7">
        <f>C34</f>
        <v>8837.711431275024</v>
      </c>
      <c r="F34" s="7">
        <f t="shared" si="1"/>
        <v>39846.27607972556</v>
      </c>
      <c r="G34" s="7">
        <f t="shared" si="8"/>
        <v>10289.54294273249</v>
      </c>
      <c r="H34" s="7">
        <f t="shared" si="9"/>
        <v>-44370.705040107074</v>
      </c>
      <c r="I34" s="7">
        <f t="shared" si="10"/>
        <v>7717.157207049369</v>
      </c>
      <c r="J34" s="7">
        <f t="shared" si="2"/>
        <v>-5178.8560139236215</v>
      </c>
      <c r="K34" s="7">
        <f t="shared" si="11"/>
        <v>7191.885191993502</v>
      </c>
      <c r="L34" s="7">
        <f t="shared" si="12"/>
        <v>2823.980118380521</v>
      </c>
      <c r="M34" s="7">
        <f t="shared" si="13"/>
        <v>5486.608955475574</v>
      </c>
      <c r="N34" s="7">
        <f t="shared" si="3"/>
        <v>28804.892655123702</v>
      </c>
      <c r="O34" s="7">
        <f t="shared" si="14"/>
        <v>4389.28716438046</v>
      </c>
      <c r="P34" s="7">
        <f t="shared" si="15"/>
        <v>45523.25233702429</v>
      </c>
      <c r="Q34" s="7">
        <f t="shared" si="16"/>
        <v>3831.3958745251443</v>
      </c>
      <c r="R34" s="7">
        <f t="shared" si="17"/>
        <v>54023.06280546706</v>
      </c>
      <c r="S34" s="7">
        <f t="shared" si="18"/>
        <v>5757.262890262363</v>
      </c>
      <c r="T34" s="7">
        <f t="shared" si="4"/>
        <v>24681.31662864979</v>
      </c>
      <c r="U34" s="7">
        <f>S34</f>
        <v>5757.262890262363</v>
      </c>
      <c r="V34" s="7">
        <f t="shared" si="19"/>
        <v>65134.250430100925</v>
      </c>
    </row>
    <row r="35" spans="1:22" ht="12.75">
      <c r="A35" s="3">
        <f t="shared" si="0"/>
        <v>2037</v>
      </c>
      <c r="B35" s="7">
        <f t="shared" si="5"/>
        <v>2299.475829948572</v>
      </c>
      <c r="C35" s="2">
        <f t="shared" si="6"/>
        <v>9173.544465663475</v>
      </c>
      <c r="D35" s="7">
        <f t="shared" si="7"/>
        <v>-30422.104970524466</v>
      </c>
      <c r="E35" s="7">
        <v>0</v>
      </c>
      <c r="F35" s="7">
        <f t="shared" si="1"/>
        <v>44885.22578380295</v>
      </c>
      <c r="G35" s="7">
        <f t="shared" si="8"/>
        <v>10680.545574556325</v>
      </c>
      <c r="H35" s="7">
        <f t="shared" si="9"/>
        <v>-55486.40468337513</v>
      </c>
      <c r="I35" s="7">
        <f t="shared" si="10"/>
        <v>8010.409180917245</v>
      </c>
      <c r="J35" s="7">
        <f t="shared" si="2"/>
        <v>-11076.949076850673</v>
      </c>
      <c r="K35" s="7">
        <f t="shared" si="11"/>
        <v>7465.176829289256</v>
      </c>
      <c r="L35" s="7">
        <f t="shared" si="12"/>
        <v>-2008.6962443187713</v>
      </c>
      <c r="M35" s="7">
        <f t="shared" si="13"/>
        <v>5695.100095783645</v>
      </c>
      <c r="N35" s="7">
        <f t="shared" si="3"/>
        <v>27431.05234081833</v>
      </c>
      <c r="O35" s="7">
        <f t="shared" si="14"/>
        <v>4556.080076626918</v>
      </c>
      <c r="P35" s="7">
        <f t="shared" si="15"/>
        <v>46375.125421199176</v>
      </c>
      <c r="Q35" s="7">
        <f t="shared" si="16"/>
        <v>3976.9889177571</v>
      </c>
      <c r="R35" s="7">
        <f t="shared" si="17"/>
        <v>56006.51472896054</v>
      </c>
      <c r="S35" s="7">
        <f t="shared" si="18"/>
        <v>5976.038880092333</v>
      </c>
      <c r="T35" s="7">
        <f t="shared" si="4"/>
        <v>22758.505088314923</v>
      </c>
      <c r="U35" s="7">
        <v>0</v>
      </c>
      <c r="V35" s="7">
        <f t="shared" si="19"/>
        <v>71816.91846695272</v>
      </c>
    </row>
    <row r="36" spans="1:22" ht="12.75">
      <c r="A36" s="3">
        <f t="shared" si="0"/>
        <v>2038</v>
      </c>
      <c r="B36" s="7">
        <f t="shared" si="5"/>
        <v>2386.855911486618</v>
      </c>
      <c r="C36" s="2">
        <f t="shared" si="6"/>
        <v>9522.139155358687</v>
      </c>
      <c r="D36" s="7">
        <f t="shared" si="7"/>
        <v>-39379.679403234</v>
      </c>
      <c r="E36" s="7">
        <f>C36</f>
        <v>9522.139155358687</v>
      </c>
      <c r="F36" s="7">
        <f t="shared" si="1"/>
        <v>40822.62785012469</v>
      </c>
      <c r="G36" s="7">
        <f t="shared" si="8"/>
        <v>11086.406306389465</v>
      </c>
      <c r="H36" s="7">
        <f t="shared" si="9"/>
        <v>-67637.42574845073</v>
      </c>
      <c r="I36" s="7">
        <f t="shared" si="10"/>
        <v>8314.8047297921</v>
      </c>
      <c r="J36" s="7">
        <f t="shared" si="2"/>
        <v>-17569.75395090482</v>
      </c>
      <c r="K36" s="7">
        <f t="shared" si="11"/>
        <v>7748.853548802247</v>
      </c>
      <c r="L36" s="7">
        <f t="shared" si="12"/>
        <v>-7346.113503268491</v>
      </c>
      <c r="M36" s="7">
        <f t="shared" si="13"/>
        <v>5911.513899423424</v>
      </c>
      <c r="N36" s="7">
        <f t="shared" si="3"/>
        <v>25844.558389281345</v>
      </c>
      <c r="O36" s="7">
        <f t="shared" si="14"/>
        <v>4729.211119538741</v>
      </c>
      <c r="P36" s="7">
        <f t="shared" si="15"/>
        <v>47202.29899977162</v>
      </c>
      <c r="Q36" s="7">
        <f t="shared" si="16"/>
        <v>4128.11449663187</v>
      </c>
      <c r="R36" s="7">
        <f t="shared" si="17"/>
        <v>58060.82523544435</v>
      </c>
      <c r="S36" s="7">
        <f t="shared" si="18"/>
        <v>6203.128357535841</v>
      </c>
      <c r="T36" s="7">
        <f t="shared" si="4"/>
        <v>20576.6811072528</v>
      </c>
      <c r="U36" s="7">
        <f>S36</f>
        <v>6203.128357535841</v>
      </c>
      <c r="V36" s="7">
        <f t="shared" si="19"/>
        <v>72823.89135550206</v>
      </c>
    </row>
    <row r="37" spans="1:22" ht="12.75">
      <c r="A37" s="3">
        <f t="shared" si="0"/>
        <v>2039</v>
      </c>
      <c r="B37" s="7">
        <f t="shared" si="5"/>
        <v>2477.5564361231095</v>
      </c>
      <c r="C37" s="2">
        <f t="shared" si="6"/>
        <v>9883.980443262317</v>
      </c>
      <c r="D37" s="7">
        <f t="shared" si="7"/>
        <v>-49184.74140323541</v>
      </c>
      <c r="E37" s="7">
        <v>0</v>
      </c>
      <c r="F37" s="7">
        <f t="shared" si="1"/>
        <v>46114.696264853905</v>
      </c>
      <c r="G37" s="7">
        <f t="shared" si="8"/>
        <v>11507.689746032263</v>
      </c>
      <c r="H37" s="7">
        <f t="shared" si="9"/>
        <v>-80902.95056366117</v>
      </c>
      <c r="I37" s="7">
        <f t="shared" si="10"/>
        <v>8630.7673095242</v>
      </c>
      <c r="J37" s="7">
        <f t="shared" si="2"/>
        <v>-24703.95766276672</v>
      </c>
      <c r="K37" s="7">
        <f t="shared" si="11"/>
        <v>8043.309983656733</v>
      </c>
      <c r="L37" s="7">
        <f t="shared" si="12"/>
        <v>-13228.323260166562</v>
      </c>
      <c r="M37" s="7">
        <f t="shared" si="13"/>
        <v>6136.151427601514</v>
      </c>
      <c r="N37" s="7">
        <f t="shared" si="3"/>
        <v>24026.900861454225</v>
      </c>
      <c r="O37" s="7">
        <f t="shared" si="14"/>
        <v>4908.921142081213</v>
      </c>
      <c r="P37" s="7">
        <f t="shared" si="15"/>
        <v>48000.12489714667</v>
      </c>
      <c r="Q37" s="7">
        <f t="shared" si="16"/>
        <v>4284.982847503881</v>
      </c>
      <c r="R37" s="7">
        <f t="shared" si="17"/>
        <v>60188.39363271545</v>
      </c>
      <c r="S37" s="7">
        <f t="shared" si="18"/>
        <v>6438.8472351222035</v>
      </c>
      <c r="T37" s="7">
        <f t="shared" si="4"/>
        <v>18113.915748573138</v>
      </c>
      <c r="U37" s="7">
        <v>0</v>
      </c>
      <c r="V37" s="7">
        <f t="shared" si="19"/>
        <v>80196.04189808079</v>
      </c>
    </row>
    <row r="38" spans="1:22" ht="12.75">
      <c r="A38" s="3">
        <f t="shared" si="0"/>
        <v>2040</v>
      </c>
      <c r="B38" s="7">
        <f t="shared" si="5"/>
        <v>2571.703580695788</v>
      </c>
      <c r="C38" s="2">
        <f t="shared" si="6"/>
        <v>10259.571700106284</v>
      </c>
      <c r="D38" s="7">
        <f t="shared" si="7"/>
        <v>-59902.45698111098</v>
      </c>
      <c r="E38" s="7">
        <f>C38</f>
        <v>10259.571700106284</v>
      </c>
      <c r="F38" s="7">
        <f t="shared" si="1"/>
        <v>41591.444135404134</v>
      </c>
      <c r="G38" s="7">
        <f t="shared" si="8"/>
        <v>11944.981956381489</v>
      </c>
      <c r="H38" s="7">
        <f t="shared" si="9"/>
        <v>-95367.75999323963</v>
      </c>
      <c r="I38" s="7">
        <f t="shared" si="10"/>
        <v>8958.73646728612</v>
      </c>
      <c r="J38" s="7">
        <f t="shared" si="2"/>
        <v>-32529.58706469166</v>
      </c>
      <c r="K38" s="7">
        <f t="shared" si="11"/>
        <v>8348.955763035689</v>
      </c>
      <c r="L38" s="7">
        <f t="shared" si="12"/>
        <v>-19698.25572167206</v>
      </c>
      <c r="M38" s="7">
        <f t="shared" si="13"/>
        <v>6369.325181850371</v>
      </c>
      <c r="N38" s="7">
        <f t="shared" si="3"/>
        <v>21958.18854903939</v>
      </c>
      <c r="O38" s="7">
        <f t="shared" si="14"/>
        <v>5095.460145480299</v>
      </c>
      <c r="P38" s="7">
        <f t="shared" si="15"/>
        <v>48763.53718342192</v>
      </c>
      <c r="Q38" s="7">
        <f t="shared" si="16"/>
        <v>4447.812195709029</v>
      </c>
      <c r="R38" s="7">
        <f t="shared" si="17"/>
        <v>62391.69133657394</v>
      </c>
      <c r="S38" s="7">
        <f t="shared" si="18"/>
        <v>6683.523430056847</v>
      </c>
      <c r="T38" s="7">
        <f t="shared" si="4"/>
        <v>15346.661155614554</v>
      </c>
      <c r="U38" s="7">
        <f>S38</f>
        <v>6683.523430056847</v>
      </c>
      <c r="V38" s="7">
        <f t="shared" si="19"/>
        <v>81464.12550484021</v>
      </c>
    </row>
    <row r="39" spans="1:22" ht="12.75">
      <c r="A39" s="3">
        <f t="shared" si="0"/>
        <v>2041</v>
      </c>
      <c r="B39" s="7">
        <f t="shared" si="5"/>
        <v>2669.428316762228</v>
      </c>
      <c r="C39" s="2">
        <f t="shared" si="6"/>
        <v>10649.435424710322</v>
      </c>
      <c r="D39" s="7">
        <f t="shared" si="7"/>
        <v>-71602.61095224174</v>
      </c>
      <c r="E39" s="7">
        <v>0</v>
      </c>
      <c r="F39" s="7">
        <f t="shared" si="1"/>
        <v>47137.82916155717</v>
      </c>
      <c r="G39" s="7">
        <f t="shared" si="8"/>
        <v>12398.891270723985</v>
      </c>
      <c r="H39" s="7">
        <f t="shared" si="9"/>
        <v>-111122.6145061724</v>
      </c>
      <c r="I39" s="7">
        <f t="shared" si="10"/>
        <v>9299.168453042992</v>
      </c>
      <c r="J39" s="7">
        <f t="shared" si="2"/>
        <v>-41100.237519587834</v>
      </c>
      <c r="K39" s="7">
        <f t="shared" si="11"/>
        <v>8666.216082031046</v>
      </c>
      <c r="L39" s="7">
        <f t="shared" si="12"/>
        <v>-26801.917268260015</v>
      </c>
      <c r="M39" s="7">
        <f t="shared" si="13"/>
        <v>6611.359538760686</v>
      </c>
      <c r="N39" s="7">
        <f t="shared" si="3"/>
        <v>19617.052423318033</v>
      </c>
      <c r="O39" s="7">
        <f t="shared" si="14"/>
        <v>5289.0876310085505</v>
      </c>
      <c r="P39" s="7">
        <f t="shared" si="15"/>
        <v>49487.02062668756</v>
      </c>
      <c r="Q39" s="7">
        <f t="shared" si="16"/>
        <v>4616.829059145972</v>
      </c>
      <c r="R39" s="7">
        <f t="shared" si="17"/>
        <v>64673.263371657034</v>
      </c>
      <c r="S39" s="7">
        <f t="shared" si="18"/>
        <v>6937.497320399008</v>
      </c>
      <c r="T39" s="7">
        <f t="shared" si="4"/>
        <v>12249.637967682262</v>
      </c>
      <c r="U39" s="7">
        <v>0</v>
      </c>
      <c r="V39" s="7">
        <f t="shared" si="19"/>
        <v>89602.2348200066</v>
      </c>
    </row>
    <row r="40" spans="1:22" ht="12.75">
      <c r="A40" s="3">
        <f t="shared" si="0"/>
        <v>2042</v>
      </c>
      <c r="B40" s="7">
        <f t="shared" si="5"/>
        <v>2770.8665927991924</v>
      </c>
      <c r="C40" s="2">
        <f t="shared" si="6"/>
        <v>11054.113970849314</v>
      </c>
      <c r="D40" s="7">
        <f t="shared" si="7"/>
        <v>-84359.92171365561</v>
      </c>
      <c r="E40" s="7">
        <f>C40</f>
        <v>11054.113970849314</v>
      </c>
      <c r="F40" s="7">
        <f t="shared" si="1"/>
        <v>42098.64700754021</v>
      </c>
      <c r="G40" s="7">
        <f t="shared" si="8"/>
        <v>12870.049139011497</v>
      </c>
      <c r="H40" s="7">
        <f t="shared" si="9"/>
        <v>-128264.66066675395</v>
      </c>
      <c r="I40" s="7">
        <f t="shared" si="10"/>
        <v>9652.536854258626</v>
      </c>
      <c r="J40" s="7">
        <f t="shared" si="2"/>
        <v>-50473.31689128853</v>
      </c>
      <c r="K40" s="7">
        <f t="shared" si="11"/>
        <v>8995.532293148226</v>
      </c>
      <c r="L40" s="7">
        <f t="shared" si="12"/>
        <v>-34588.601262514</v>
      </c>
      <c r="M40" s="7">
        <f t="shared" si="13"/>
        <v>6862.591201233592</v>
      </c>
      <c r="N40" s="7">
        <f t="shared" si="3"/>
        <v>16980.542550931255</v>
      </c>
      <c r="O40" s="7">
        <f t="shared" si="14"/>
        <v>5490.072960986876</v>
      </c>
      <c r="P40" s="7">
        <f t="shared" si="15"/>
        <v>50164.57692776651</v>
      </c>
      <c r="Q40" s="7">
        <f t="shared" si="16"/>
        <v>4792.268563393519</v>
      </c>
      <c r="R40" s="7">
        <f t="shared" si="17"/>
        <v>67035.72984875235</v>
      </c>
      <c r="S40" s="7">
        <f t="shared" si="18"/>
        <v>7201.12221857417</v>
      </c>
      <c r="T40" s="7">
        <f t="shared" si="4"/>
        <v>8795.715138338579</v>
      </c>
      <c r="U40" s="7">
        <f>S40</f>
        <v>7201.12221857417</v>
      </c>
      <c r="V40" s="7">
        <f t="shared" si="19"/>
        <v>91176.23078606401</v>
      </c>
    </row>
    <row r="41" spans="1:22" ht="12.75">
      <c r="A41" s="3">
        <f t="shared" si="0"/>
        <v>2043</v>
      </c>
      <c r="B41" s="7">
        <f t="shared" si="5"/>
        <v>2876.1595233255616</v>
      </c>
      <c r="C41" s="2">
        <f t="shared" si="6"/>
        <v>11474.170301741588</v>
      </c>
      <c r="D41" s="7">
        <f t="shared" si="7"/>
        <v>-98254.37703444308</v>
      </c>
      <c r="E41" s="7">
        <v>0</v>
      </c>
      <c r="F41" s="7">
        <f t="shared" si="1"/>
        <v>47898.16895537205</v>
      </c>
      <c r="G41" s="7">
        <f t="shared" si="8"/>
        <v>13359.111006293933</v>
      </c>
      <c r="H41" s="7">
        <f t="shared" si="9"/>
        <v>-146897.86472404515</v>
      </c>
      <c r="I41" s="7">
        <f t="shared" si="10"/>
        <v>10019.333254720454</v>
      </c>
      <c r="J41" s="7">
        <f t="shared" si="2"/>
        <v>-60710.30585160101</v>
      </c>
      <c r="K41" s="7">
        <f t="shared" si="11"/>
        <v>9337.36252028786</v>
      </c>
      <c r="L41" s="7">
        <f t="shared" si="12"/>
        <v>-43111.112972523544</v>
      </c>
      <c r="M41" s="7">
        <f t="shared" si="13"/>
        <v>7123.369666880469</v>
      </c>
      <c r="N41" s="7">
        <f t="shared" si="3"/>
        <v>14024.018042203039</v>
      </c>
      <c r="O41" s="7">
        <f t="shared" si="14"/>
        <v>5698.695733504377</v>
      </c>
      <c r="P41" s="7">
        <f t="shared" si="15"/>
        <v>50789.68858690868</v>
      </c>
      <c r="Q41" s="7">
        <f t="shared" si="16"/>
        <v>4974.374768802472</v>
      </c>
      <c r="R41" s="7">
        <f t="shared" si="17"/>
        <v>69481.7874124605</v>
      </c>
      <c r="S41" s="7">
        <f t="shared" si="18"/>
        <v>7474.764862879988</v>
      </c>
      <c r="T41" s="7">
        <f t="shared" si="4"/>
        <v>4955.781651792321</v>
      </c>
      <c r="U41" s="7">
        <v>0</v>
      </c>
      <c r="V41" s="7">
        <f t="shared" si="19"/>
        <v>100165.79567949989</v>
      </c>
    </row>
    <row r="42" spans="1:22" ht="12.75">
      <c r="A42" s="3">
        <f t="shared" si="0"/>
        <v>2044</v>
      </c>
      <c r="B42" s="7">
        <f t="shared" si="5"/>
        <v>2985.453585211933</v>
      </c>
      <c r="C42" s="2">
        <f t="shared" si="6"/>
        <v>11910.188773207768</v>
      </c>
      <c r="D42" s="7">
        <f t="shared" si="7"/>
        <v>-113371.59224663895</v>
      </c>
      <c r="E42" s="7">
        <f>C42</f>
        <v>11910.188773207768</v>
      </c>
      <c r="F42" s="7">
        <f t="shared" si="1"/>
        <v>42280.86923251417</v>
      </c>
      <c r="G42" s="7">
        <f t="shared" si="8"/>
        <v>13866.757224533103</v>
      </c>
      <c r="H42" s="7">
        <f t="shared" si="9"/>
        <v>-167133.47508739046</v>
      </c>
      <c r="I42" s="7">
        <f t="shared" si="10"/>
        <v>10400.06791839983</v>
      </c>
      <c r="J42" s="7">
        <f t="shared" si="2"/>
        <v>-71877.0355821042</v>
      </c>
      <c r="K42" s="7">
        <f t="shared" si="11"/>
        <v>9692.182296058798</v>
      </c>
      <c r="L42" s="7">
        <f t="shared" si="12"/>
        <v>-52426.00954354566</v>
      </c>
      <c r="M42" s="7">
        <f t="shared" si="13"/>
        <v>7394.057714221926</v>
      </c>
      <c r="N42" s="7">
        <f t="shared" si="3"/>
        <v>10721.02956897502</v>
      </c>
      <c r="O42" s="7">
        <f t="shared" si="14"/>
        <v>5915.246171377544</v>
      </c>
      <c r="P42" s="7">
        <f t="shared" si="15"/>
        <v>51355.2802419309</v>
      </c>
      <c r="Q42" s="7">
        <f t="shared" si="16"/>
        <v>5163.401010016966</v>
      </c>
      <c r="R42" s="7">
        <f t="shared" si="17"/>
        <v>72014.21065250416</v>
      </c>
      <c r="S42" s="7">
        <f t="shared" si="18"/>
        <v>7758.805927669428</v>
      </c>
      <c r="T42" s="7">
        <f t="shared" si="4"/>
        <v>698.6095997401026</v>
      </c>
      <c r="U42" s="7">
        <f>S42</f>
        <v>7758.805927669428</v>
      </c>
      <c r="V42" s="7">
        <f t="shared" si="19"/>
        <v>102097.27453924865</v>
      </c>
    </row>
    <row r="43" spans="1:22" ht="12.75">
      <c r="A43" s="3">
        <f t="shared" si="0"/>
        <v>2045</v>
      </c>
      <c r="B43" s="7">
        <f t="shared" si="5"/>
        <v>3098.9008214499863</v>
      </c>
      <c r="C43" s="2">
        <f t="shared" si="6"/>
        <v>12362.775946589663</v>
      </c>
      <c r="D43" s="7">
        <f t="shared" si="7"/>
        <v>-129803.1923144159</v>
      </c>
      <c r="E43" s="7">
        <v>0</v>
      </c>
      <c r="F43" s="7">
        <f t="shared" si="1"/>
        <v>48329.45510747182</v>
      </c>
      <c r="G43" s="7">
        <f t="shared" si="8"/>
        <v>14393.693999065361</v>
      </c>
      <c r="H43" s="7">
        <f t="shared" si="9"/>
        <v>-189090.51559229192</v>
      </c>
      <c r="I43" s="7">
        <f t="shared" si="10"/>
        <v>10795.270499299024</v>
      </c>
      <c r="J43" s="7">
        <f t="shared" si="2"/>
        <v>-84043.98401939575</v>
      </c>
      <c r="K43" s="7">
        <f t="shared" si="11"/>
        <v>10060.485223309031</v>
      </c>
      <c r="L43" s="7">
        <f t="shared" si="12"/>
        <v>-62593.856012340926</v>
      </c>
      <c r="M43" s="7">
        <f t="shared" si="13"/>
        <v>7675.03190736236</v>
      </c>
      <c r="N43" s="7">
        <f t="shared" si="3"/>
        <v>7043.193958440272</v>
      </c>
      <c r="O43" s="7">
        <f t="shared" si="14"/>
        <v>6140.025525889891</v>
      </c>
      <c r="P43" s="7">
        <f t="shared" si="15"/>
        <v>51853.67730661075</v>
      </c>
      <c r="Q43" s="7">
        <f t="shared" si="16"/>
        <v>5359.610248397611</v>
      </c>
      <c r="R43" s="7">
        <f t="shared" si="17"/>
        <v>74635.85347136356</v>
      </c>
      <c r="S43" s="7">
        <f t="shared" si="18"/>
        <v>8053.640552920866</v>
      </c>
      <c r="T43" s="7">
        <f t="shared" si="4"/>
        <v>-4009.2919543534217</v>
      </c>
      <c r="U43" s="7">
        <v>0</v>
      </c>
      <c r="V43" s="7">
        <f t="shared" si="19"/>
        <v>112033.92675914406</v>
      </c>
    </row>
    <row r="44" spans="1:22" ht="12.75">
      <c r="A44" s="3">
        <f t="shared" si="0"/>
        <v>2046</v>
      </c>
      <c r="B44" s="7">
        <f t="shared" si="5"/>
        <v>3216.6590526650857</v>
      </c>
      <c r="C44" s="2">
        <f t="shared" si="6"/>
        <v>12832.56143256007</v>
      </c>
      <c r="D44" s="7">
        <f t="shared" si="7"/>
        <v>-147647.21935632467</v>
      </c>
      <c r="E44" s="7">
        <f>C44</f>
        <v>12832.56143256007</v>
      </c>
      <c r="F44" s="7">
        <f t="shared" si="1"/>
        <v>42064.05014798573</v>
      </c>
      <c r="G44" s="7">
        <f t="shared" si="8"/>
        <v>14940.654371029845</v>
      </c>
      <c r="H44" s="7">
        <f t="shared" si="9"/>
        <v>-212896.31158573242</v>
      </c>
      <c r="I44" s="7">
        <f t="shared" si="10"/>
        <v>11205.490778272388</v>
      </c>
      <c r="J44" s="7">
        <f t="shared" si="2"/>
        <v>-97286.59186784054</v>
      </c>
      <c r="K44" s="7">
        <f t="shared" si="11"/>
        <v>10442.783661794774</v>
      </c>
      <c r="L44" s="7">
        <f t="shared" si="12"/>
        <v>-73679.49842384954</v>
      </c>
      <c r="M44" s="7">
        <f t="shared" si="13"/>
        <v>7966.68311984213</v>
      </c>
      <c r="N44" s="7">
        <f t="shared" si="3"/>
        <v>2960.060336985074</v>
      </c>
      <c r="O44" s="7">
        <f t="shared" si="14"/>
        <v>6373.346495873707</v>
      </c>
      <c r="P44" s="7">
        <f t="shared" si="15"/>
        <v>52276.56172675505</v>
      </c>
      <c r="Q44" s="7">
        <f t="shared" si="16"/>
        <v>5563.27543783672</v>
      </c>
      <c r="R44" s="7">
        <f t="shared" si="17"/>
        <v>77349.65040025377</v>
      </c>
      <c r="S44" s="7">
        <f t="shared" si="18"/>
        <v>8359.67889393186</v>
      </c>
      <c r="T44" s="7">
        <f t="shared" si="4"/>
        <v>-9203.832934229937</v>
      </c>
      <c r="U44" s="7">
        <f>S44</f>
        <v>8359.67889393186</v>
      </c>
      <c r="V44" s="7">
        <f t="shared" si="19"/>
        <v>114382.19499564487</v>
      </c>
    </row>
    <row r="45" spans="1:22" ht="12.75">
      <c r="A45" s="3">
        <f t="shared" si="0"/>
        <v>2047</v>
      </c>
      <c r="B45" s="7">
        <f t="shared" si="5"/>
        <v>3338.892096666359</v>
      </c>
      <c r="C45" s="2">
        <f t="shared" si="6"/>
        <v>13320.198766997353</v>
      </c>
      <c r="D45" s="7">
        <f t="shared" si="7"/>
        <v>-167008.56729853345</v>
      </c>
      <c r="E45" s="7">
        <v>0</v>
      </c>
      <c r="F45" s="7">
        <f t="shared" si="1"/>
        <v>48354.133490554465</v>
      </c>
      <c r="G45" s="7">
        <f t="shared" si="8"/>
        <v>15508.399237128979</v>
      </c>
      <c r="H45" s="7">
        <f t="shared" si="9"/>
        <v>-238687.05099298432</v>
      </c>
      <c r="I45" s="7">
        <f t="shared" si="10"/>
        <v>11631.299427846738</v>
      </c>
      <c r="J45" s="7">
        <f t="shared" si="2"/>
        <v>-111685.59968414724</v>
      </c>
      <c r="K45" s="7">
        <f t="shared" si="11"/>
        <v>10839.609440942975</v>
      </c>
      <c r="L45" s="7">
        <f t="shared" si="12"/>
        <v>-85752.35517939307</v>
      </c>
      <c r="M45" s="7">
        <f t="shared" si="13"/>
        <v>8269.41707839613</v>
      </c>
      <c r="N45" s="7">
        <f t="shared" si="3"/>
        <v>-1561.0327365573548</v>
      </c>
      <c r="O45" s="7">
        <f t="shared" si="14"/>
        <v>6615.533662716907</v>
      </c>
      <c r="P45" s="7">
        <f t="shared" si="15"/>
        <v>52614.92465922688</v>
      </c>
      <c r="Q45" s="7">
        <f t="shared" si="16"/>
        <v>5774.679904474515</v>
      </c>
      <c r="R45" s="7">
        <f t="shared" si="17"/>
        <v>80158.61785474542</v>
      </c>
      <c r="S45" s="7">
        <f t="shared" si="18"/>
        <v>8677.34669190127</v>
      </c>
      <c r="T45" s="7">
        <f t="shared" si="4"/>
        <v>-14923.508683906479</v>
      </c>
      <c r="U45" s="7">
        <v>0</v>
      </c>
      <c r="V45" s="7">
        <f t="shared" si="19"/>
        <v>125372.95775331145</v>
      </c>
    </row>
    <row r="46" spans="1:22" ht="12.75">
      <c r="A46" s="3">
        <f t="shared" si="0"/>
        <v>2048</v>
      </c>
      <c r="B46" s="7">
        <f t="shared" si="5"/>
        <v>3465.769996339681</v>
      </c>
      <c r="C46" s="2">
        <f t="shared" si="6"/>
        <v>13826.366320143252</v>
      </c>
      <c r="D46" s="7">
        <f t="shared" si="7"/>
        <v>-187999.4454469796</v>
      </c>
      <c r="E46" s="7">
        <f>C46</f>
        <v>13826.366320143252</v>
      </c>
      <c r="F46" s="7">
        <f t="shared" si="1"/>
        <v>41361.83089339901</v>
      </c>
      <c r="G46" s="7">
        <f t="shared" si="8"/>
        <v>16097.71840813988</v>
      </c>
      <c r="H46" s="7">
        <f t="shared" si="9"/>
        <v>-266608.3826695664</v>
      </c>
      <c r="I46" s="7">
        <f t="shared" si="10"/>
        <v>12073.288806104914</v>
      </c>
      <c r="J46" s="7">
        <f t="shared" si="2"/>
        <v>-127327.40742361997</v>
      </c>
      <c r="K46" s="7">
        <f t="shared" si="11"/>
        <v>11251.514599698809</v>
      </c>
      <c r="L46" s="7">
        <f t="shared" si="12"/>
        <v>-98886.72781965067</v>
      </c>
      <c r="M46" s="7">
        <f t="shared" si="13"/>
        <v>8583.654927375184</v>
      </c>
      <c r="N46" s="7">
        <f t="shared" si="3"/>
        <v>-6555.109745707007</v>
      </c>
      <c r="O46" s="7">
        <f t="shared" si="14"/>
        <v>6866.92394190015</v>
      </c>
      <c r="P46" s="7">
        <f t="shared" si="15"/>
        <v>52859.015866278234</v>
      </c>
      <c r="Q46" s="7">
        <f t="shared" si="16"/>
        <v>5994.1177408445465</v>
      </c>
      <c r="R46" s="7">
        <f t="shared" si="17"/>
        <v>83065.85532056108</v>
      </c>
      <c r="S46" s="7">
        <f t="shared" si="18"/>
        <v>9007.085866193518</v>
      </c>
      <c r="T46" s="7">
        <f t="shared" si="4"/>
        <v>-21209.577568452158</v>
      </c>
      <c r="U46" s="7">
        <f>S46</f>
        <v>9007.085866193518</v>
      </c>
      <c r="V46" s="7">
        <f t="shared" si="19"/>
        <v>128206.15918718491</v>
      </c>
    </row>
    <row r="47" spans="1:22" ht="12.75">
      <c r="A47" s="3">
        <f t="shared" si="0"/>
        <v>2049</v>
      </c>
      <c r="B47" s="7">
        <f t="shared" si="5"/>
        <v>3597.4692562005885</v>
      </c>
      <c r="C47" s="2">
        <f t="shared" si="6"/>
        <v>14351.768240308695</v>
      </c>
      <c r="D47" s="7">
        <f t="shared" si="7"/>
        <v>-210739.8728834883</v>
      </c>
      <c r="E47" s="7">
        <v>0</v>
      </c>
      <c r="F47" s="7">
        <f t="shared" si="1"/>
        <v>47881.65465932357</v>
      </c>
      <c r="G47" s="7">
        <f t="shared" si="8"/>
        <v>16709.431707649193</v>
      </c>
      <c r="H47" s="7">
        <f t="shared" si="9"/>
        <v>-296816.05449288373</v>
      </c>
      <c r="I47" s="7">
        <f t="shared" si="10"/>
        <v>12532.0737807369</v>
      </c>
      <c r="J47" s="7">
        <f t="shared" si="2"/>
        <v>-144304.4579290385</v>
      </c>
      <c r="K47" s="7">
        <f t="shared" si="11"/>
        <v>11679.072154487363</v>
      </c>
      <c r="L47" s="7">
        <f t="shared" si="12"/>
        <v>-113162.13252456169</v>
      </c>
      <c r="M47" s="7">
        <f t="shared" si="13"/>
        <v>8909.833814615442</v>
      </c>
      <c r="N47" s="7">
        <f t="shared" si="3"/>
        <v>-12059.720935939778</v>
      </c>
      <c r="O47" s="7">
        <f t="shared" si="14"/>
        <v>7127.867051692356</v>
      </c>
      <c r="P47" s="7">
        <f t="shared" si="15"/>
        <v>52998.28960374759</v>
      </c>
      <c r="Q47" s="7">
        <f t="shared" si="16"/>
        <v>6221.894214996639</v>
      </c>
      <c r="R47" s="7">
        <f t="shared" si="17"/>
        <v>86074.54645925455</v>
      </c>
      <c r="S47" s="7">
        <f t="shared" si="18"/>
        <v>9349.355129108872</v>
      </c>
      <c r="T47" s="7">
        <f t="shared" si="4"/>
        <v>-28106.250481656796</v>
      </c>
      <c r="U47" s="7">
        <v>0</v>
      </c>
      <c r="V47" s="7">
        <f t="shared" si="19"/>
        <v>140370.86429220554</v>
      </c>
    </row>
    <row r="48" spans="1:22" ht="12.75">
      <c r="A48" s="3">
        <f t="shared" si="0"/>
        <v>2050</v>
      </c>
      <c r="B48" s="7">
        <f t="shared" si="5"/>
        <v>3734.173087936211</v>
      </c>
      <c r="C48" s="2">
        <f t="shared" si="6"/>
        <v>14897.135433440424</v>
      </c>
      <c r="D48" s="7">
        <f t="shared" si="7"/>
        <v>-235358.20571570337</v>
      </c>
      <c r="E48" s="7">
        <f>C48</f>
        <v>14897.135433440424</v>
      </c>
      <c r="F48" s="7">
        <f t="shared" si="1"/>
        <v>40073.72111739124</v>
      </c>
      <c r="G48" s="7">
        <f t="shared" si="8"/>
        <v>17344.390112539862</v>
      </c>
      <c r="H48" s="7">
        <f t="shared" si="9"/>
        <v>-329476.593808809</v>
      </c>
      <c r="I48" s="7">
        <f t="shared" si="10"/>
        <v>13008.292584404902</v>
      </c>
      <c r="J48" s="7">
        <f t="shared" si="2"/>
        <v>-162715.64594017883</v>
      </c>
      <c r="K48" s="7">
        <f t="shared" si="11"/>
        <v>12122.876896357882</v>
      </c>
      <c r="L48" s="7">
        <f t="shared" si="12"/>
        <v>-128663.653696364</v>
      </c>
      <c r="M48" s="7">
        <f t="shared" si="13"/>
        <v>9248.407499570829</v>
      </c>
      <c r="N48" s="7">
        <f t="shared" si="3"/>
        <v>-18115.115957694627</v>
      </c>
      <c r="O48" s="7">
        <f t="shared" si="14"/>
        <v>7398.725999656665</v>
      </c>
      <c r="P48" s="7">
        <f t="shared" si="15"/>
        <v>53021.34676698657</v>
      </c>
      <c r="Q48" s="7">
        <f t="shared" si="16"/>
        <v>6458.326195166511</v>
      </c>
      <c r="R48" s="7">
        <f t="shared" si="17"/>
        <v>89187.96012259166</v>
      </c>
      <c r="S48" s="7">
        <f t="shared" si="18"/>
        <v>9704.630624015008</v>
      </c>
      <c r="T48" s="7">
        <f t="shared" si="4"/>
        <v>-35660.89304832743</v>
      </c>
      <c r="U48" s="7">
        <f>S48</f>
        <v>9704.630624015008</v>
      </c>
      <c r="V48" s="7">
        <f t="shared" si="19"/>
        <v>143767.23418583596</v>
      </c>
    </row>
    <row r="49" spans="1:22" ht="12.75">
      <c r="A49" s="3">
        <f t="shared" si="0"/>
        <v>2051</v>
      </c>
      <c r="B49" s="7">
        <f t="shared" si="5"/>
        <v>3876.071665277787</v>
      </c>
      <c r="C49" s="2">
        <f t="shared" si="6"/>
        <v>15463.226579911161</v>
      </c>
      <c r="D49" s="7">
        <f t="shared" si="7"/>
        <v>-261991.6993436144</v>
      </c>
      <c r="E49" s="7">
        <v>0</v>
      </c>
      <c r="F49" s="7">
        <f t="shared" si="1"/>
        <v>46806.5293135425</v>
      </c>
      <c r="G49" s="7">
        <f t="shared" si="8"/>
        <v>18003.476936816376</v>
      </c>
      <c r="H49" s="7">
        <f t="shared" si="9"/>
        <v>-364768.0330196771</v>
      </c>
      <c r="I49" s="7">
        <f t="shared" si="10"/>
        <v>13502.60770261229</v>
      </c>
      <c r="J49" s="7">
        <f t="shared" si="2"/>
        <v>-182666.75430538188</v>
      </c>
      <c r="K49" s="7">
        <f t="shared" si="11"/>
        <v>12583.546218419482</v>
      </c>
      <c r="L49" s="7">
        <f t="shared" si="12"/>
        <v>-145482.3210815263</v>
      </c>
      <c r="M49" s="7">
        <f t="shared" si="13"/>
        <v>9599.84698455452</v>
      </c>
      <c r="N49" s="7">
        <f t="shared" si="3"/>
        <v>-24764.429155978454</v>
      </c>
      <c r="O49" s="7">
        <f t="shared" si="14"/>
        <v>7679.877587643618</v>
      </c>
      <c r="P49" s="7">
        <f t="shared" si="15"/>
        <v>52915.87304271792</v>
      </c>
      <c r="Q49" s="7">
        <f t="shared" si="16"/>
        <v>6703.742590582839</v>
      </c>
      <c r="R49" s="7">
        <f t="shared" si="17"/>
        <v>92409.45126349811</v>
      </c>
      <c r="S49" s="7">
        <f t="shared" si="18"/>
        <v>10073.406587727579</v>
      </c>
      <c r="T49" s="7">
        <f t="shared" si="4"/>
        <v>-43924.24136067545</v>
      </c>
      <c r="U49" s="7">
        <v>0</v>
      </c>
      <c r="V49" s="7">
        <f t="shared" si="19"/>
        <v>157240.12073143612</v>
      </c>
    </row>
    <row r="50" spans="1:22" ht="12.75">
      <c r="A50" s="3">
        <f t="shared" si="0"/>
        <v>2052</v>
      </c>
      <c r="B50" s="7">
        <f t="shared" si="5"/>
        <v>4023.362388558343</v>
      </c>
      <c r="C50" s="2">
        <f t="shared" si="6"/>
        <v>16050.829189947784</v>
      </c>
      <c r="D50" s="7">
        <f t="shared" si="7"/>
        <v>-290787.1080470825</v>
      </c>
      <c r="E50" s="7">
        <f>C50</f>
        <v>16050.829189947784</v>
      </c>
      <c r="F50" s="7">
        <f t="shared" si="1"/>
        <v>38083.00547278961</v>
      </c>
      <c r="G50" s="7">
        <f t="shared" si="8"/>
        <v>18687.609060415398</v>
      </c>
      <c r="H50" s="7">
        <f t="shared" si="9"/>
        <v>-402880.6832825569</v>
      </c>
      <c r="I50" s="7">
        <f t="shared" si="10"/>
        <v>14015.706795311557</v>
      </c>
      <c r="J50" s="7">
        <f t="shared" si="2"/>
        <v>-204270.91918672863</v>
      </c>
      <c r="K50" s="7">
        <f t="shared" si="11"/>
        <v>13061.720974719423</v>
      </c>
      <c r="L50" s="7">
        <f t="shared" si="12"/>
        <v>-163715.51198273027</v>
      </c>
      <c r="M50" s="7">
        <f t="shared" si="13"/>
        <v>9964.641169967592</v>
      </c>
      <c r="N50" s="7">
        <f t="shared" si="3"/>
        <v>-32053.877277270007</v>
      </c>
      <c r="O50" s="7">
        <f t="shared" si="14"/>
        <v>7971.712935974076</v>
      </c>
      <c r="P50" s="7">
        <f t="shared" si="15"/>
        <v>52668.57279833514</v>
      </c>
      <c r="Q50" s="7">
        <f t="shared" si="16"/>
        <v>6958.484809024986</v>
      </c>
      <c r="R50" s="7">
        <f t="shared" si="17"/>
        <v>95742.46173041512</v>
      </c>
      <c r="S50" s="7">
        <f t="shared" si="18"/>
        <v>10456.196038061227</v>
      </c>
      <c r="T50" s="7">
        <f t="shared" si="4"/>
        <v>-52950.63214336595</v>
      </c>
      <c r="U50" s="7">
        <f>S50</f>
        <v>10456.196038061227</v>
      </c>
      <c r="V50" s="7">
        <f t="shared" si="19"/>
        <v>161289.41348473285</v>
      </c>
    </row>
    <row r="51" spans="1:22" ht="12.75">
      <c r="A51" s="3">
        <f t="shared" si="0"/>
        <v>2053</v>
      </c>
      <c r="B51" s="7">
        <f t="shared" si="5"/>
        <v>4176.25015932356</v>
      </c>
      <c r="C51" s="2">
        <f t="shared" si="6"/>
        <v>16660.7606991658</v>
      </c>
      <c r="D51" s="7">
        <f t="shared" si="7"/>
        <v>-321901.32434962905</v>
      </c>
      <c r="E51" s="7">
        <v>0</v>
      </c>
      <c r="F51" s="7">
        <f t="shared" si="1"/>
        <v>45006.107248200526</v>
      </c>
      <c r="G51" s="7">
        <f t="shared" si="8"/>
        <v>19397.738204711182</v>
      </c>
      <c r="H51" s="7">
        <f t="shared" si="9"/>
        <v>-444017.9594809546</v>
      </c>
      <c r="I51" s="7">
        <f t="shared" si="10"/>
        <v>14548.303653533396</v>
      </c>
      <c r="J51" s="7">
        <f t="shared" si="2"/>
        <v>-227649.12616771978</v>
      </c>
      <c r="K51" s="7">
        <f t="shared" si="11"/>
        <v>13558.066371758761</v>
      </c>
      <c r="L51" s="7">
        <f t="shared" si="12"/>
        <v>-183467.3802136869</v>
      </c>
      <c r="M51" s="7">
        <f t="shared" si="13"/>
        <v>10343.29753442636</v>
      </c>
      <c r="N51" s="7">
        <f t="shared" si="3"/>
        <v>-40032.97041503932</v>
      </c>
      <c r="O51" s="7">
        <f t="shared" si="14"/>
        <v>8274.63802754109</v>
      </c>
      <c r="P51" s="7">
        <f t="shared" si="15"/>
        <v>52265.098422365416</v>
      </c>
      <c r="Q51" s="7">
        <f t="shared" si="16"/>
        <v>7222.907231767936</v>
      </c>
      <c r="R51" s="7">
        <f t="shared" si="17"/>
        <v>99190.52093080376</v>
      </c>
      <c r="S51" s="7">
        <f t="shared" si="18"/>
        <v>10853.531487507555</v>
      </c>
      <c r="T51" s="7">
        <f t="shared" si="4"/>
        <v>-62798.2483005127</v>
      </c>
      <c r="U51" s="7">
        <v>0</v>
      </c>
      <c r="V51" s="7">
        <f t="shared" si="19"/>
        <v>176220.93178092007</v>
      </c>
    </row>
    <row r="52" spans="1:22" ht="12.75">
      <c r="A52" s="3">
        <f t="shared" si="0"/>
        <v>2054</v>
      </c>
      <c r="B52" s="7">
        <f t="shared" si="5"/>
        <v>4334.947665377856</v>
      </c>
      <c r="C52" s="2">
        <f t="shared" si="6"/>
        <v>17293.8696057341</v>
      </c>
      <c r="D52" s="7">
        <f t="shared" si="7"/>
        <v>-355502.0607744616</v>
      </c>
      <c r="E52" s="7">
        <f>C52</f>
        <v>17293.8696057341</v>
      </c>
      <c r="F52" s="7">
        <f t="shared" si="1"/>
        <v>35254.35387722687</v>
      </c>
      <c r="G52" s="7">
        <f t="shared" si="8"/>
        <v>20134.85225649021</v>
      </c>
      <c r="H52" s="7">
        <f t="shared" si="9"/>
        <v>-488397.2598400794</v>
      </c>
      <c r="I52" s="7">
        <f t="shared" si="10"/>
        <v>15101.139192367666</v>
      </c>
      <c r="J52" s="7">
        <f t="shared" si="2"/>
        <v>-252930.73929736178</v>
      </c>
      <c r="K52" s="7">
        <f t="shared" si="11"/>
        <v>14073.272893885594</v>
      </c>
      <c r="L52" s="7">
        <f t="shared" si="12"/>
        <v>-204849.3135578347</v>
      </c>
      <c r="M52" s="7">
        <f t="shared" si="13"/>
        <v>10736.342840734562</v>
      </c>
      <c r="N52" s="7">
        <f t="shared" si="3"/>
        <v>-48754.73706912403</v>
      </c>
      <c r="O52" s="7">
        <f t="shared" si="14"/>
        <v>8589.074272587652</v>
      </c>
      <c r="P52" s="7">
        <f t="shared" si="15"/>
        <v>51689.97481085893</v>
      </c>
      <c r="Q52" s="7">
        <f t="shared" si="16"/>
        <v>7497.377706575117</v>
      </c>
      <c r="R52" s="7">
        <f t="shared" si="17"/>
        <v>102757.2463483583</v>
      </c>
      <c r="S52" s="7">
        <f t="shared" si="18"/>
        <v>11265.965684032843</v>
      </c>
      <c r="T52" s="7">
        <f t="shared" si="4"/>
        <v>-73529.38086045145</v>
      </c>
      <c r="U52" s="7">
        <f>S52</f>
        <v>11265.965684032843</v>
      </c>
      <c r="V52" s="7">
        <f t="shared" si="19"/>
        <v>181026.04592627444</v>
      </c>
    </row>
    <row r="53" spans="1:22" ht="12.75">
      <c r="A53" s="3">
        <f t="shared" si="0"/>
        <v>2055</v>
      </c>
      <c r="B53" s="7">
        <f t="shared" si="5"/>
        <v>4499.675676662214</v>
      </c>
      <c r="C53" s="2">
        <f t="shared" si="6"/>
        <v>17951.036650751998</v>
      </c>
      <c r="D53" s="7">
        <f t="shared" si="7"/>
        <v>-391768.5767799083</v>
      </c>
      <c r="E53" s="7">
        <v>0</v>
      </c>
      <c r="F53" s="7">
        <f t="shared" si="1"/>
        <v>42338.04147489188</v>
      </c>
      <c r="G53" s="7">
        <f t="shared" si="8"/>
        <v>20899.976642236838</v>
      </c>
      <c r="H53" s="7">
        <f t="shared" si="9"/>
        <v>-536250.903776276</v>
      </c>
      <c r="I53" s="7">
        <f t="shared" si="10"/>
        <v>15674.982481677636</v>
      </c>
      <c r="J53" s="7">
        <f t="shared" si="2"/>
        <v>-280254.06523772265</v>
      </c>
      <c r="K53" s="7">
        <f t="shared" si="11"/>
        <v>14608.057263853247</v>
      </c>
      <c r="L53" s="7">
        <f t="shared" si="12"/>
        <v>-227980.42160730198</v>
      </c>
      <c r="M53" s="7">
        <f t="shared" si="13"/>
        <v>11144.323868682475</v>
      </c>
      <c r="N53" s="7">
        <f t="shared" si="3"/>
        <v>-58275.96425165431</v>
      </c>
      <c r="O53" s="7">
        <f t="shared" si="14"/>
        <v>8915.459094945982</v>
      </c>
      <c r="P53" s="7">
        <f t="shared" si="15"/>
        <v>50926.51867426403</v>
      </c>
      <c r="Q53" s="7">
        <f t="shared" si="16"/>
        <v>7782.278059424972</v>
      </c>
      <c r="R53" s="7">
        <f t="shared" si="17"/>
        <v>106446.34389722186</v>
      </c>
      <c r="S53" s="7">
        <f t="shared" si="18"/>
        <v>11694.072380026091</v>
      </c>
      <c r="T53" s="7">
        <f t="shared" si="4"/>
        <v>-85210.70840076162</v>
      </c>
      <c r="U53" s="7">
        <v>0</v>
      </c>
      <c r="V53" s="7">
        <f t="shared" si="19"/>
        <v>197584.89350712753</v>
      </c>
    </row>
    <row r="54" spans="1:22" ht="12.75">
      <c r="A54" s="3">
        <f t="shared" si="0"/>
        <v>2056</v>
      </c>
      <c r="B54" s="7">
        <f t="shared" si="5"/>
        <v>4670.663352375378</v>
      </c>
      <c r="C54" s="2">
        <f t="shared" si="6"/>
        <v>18633.176043480573</v>
      </c>
      <c r="D54" s="7">
        <f t="shared" si="7"/>
        <v>-430892.45384380314</v>
      </c>
      <c r="E54" s="7">
        <f>C54</f>
        <v>18633.176043480573</v>
      </c>
      <c r="F54" s="7">
        <f t="shared" si="1"/>
        <v>31431.094597559048</v>
      </c>
      <c r="G54" s="7">
        <f t="shared" si="8"/>
        <v>21694.175754641838</v>
      </c>
      <c r="H54" s="7">
        <f t="shared" si="9"/>
        <v>-587827.1318060961</v>
      </c>
      <c r="I54" s="7">
        <f t="shared" si="10"/>
        <v>16270.631815981387</v>
      </c>
      <c r="J54" s="7">
        <f t="shared" si="2"/>
        <v>-309766.9548238762</v>
      </c>
      <c r="K54" s="7">
        <f t="shared" si="11"/>
        <v>15163.16343987967</v>
      </c>
      <c r="L54" s="7">
        <f t="shared" si="12"/>
        <v>-252988.05598137647</v>
      </c>
      <c r="M54" s="7">
        <f t="shared" si="13"/>
        <v>11567.80817569241</v>
      </c>
      <c r="N54" s="7">
        <f t="shared" si="3"/>
        <v>-68657.45363342448</v>
      </c>
      <c r="O54" s="7">
        <f t="shared" si="14"/>
        <v>9254.24654055393</v>
      </c>
      <c r="P54" s="7">
        <f t="shared" si="15"/>
        <v>49956.75231781704</v>
      </c>
      <c r="Q54" s="7">
        <f t="shared" si="16"/>
        <v>8078.00462568312</v>
      </c>
      <c r="R54" s="7">
        <f t="shared" si="17"/>
        <v>110261.60809513793</v>
      </c>
      <c r="S54" s="7">
        <f t="shared" si="18"/>
        <v>12138.447130467082</v>
      </c>
      <c r="T54" s="7">
        <f t="shared" si="4"/>
        <v>-97913.59510699843</v>
      </c>
      <c r="U54" s="7">
        <f>S54</f>
        <v>12138.447130467082</v>
      </c>
      <c r="V54" s="7">
        <f t="shared" si="19"/>
        <v>203263.72092490352</v>
      </c>
    </row>
    <row r="55" spans="1:22" ht="12.75">
      <c r="A55" s="3">
        <f t="shared" si="0"/>
        <v>2057</v>
      </c>
      <c r="B55" s="7">
        <f t="shared" si="5"/>
        <v>4848.148559765643</v>
      </c>
      <c r="C55" s="2">
        <f t="shared" si="6"/>
        <v>19341.236733132835</v>
      </c>
      <c r="D55" s="7">
        <f t="shared" si="7"/>
        <v>-473078.4218606328</v>
      </c>
      <c r="E55" s="7">
        <v>0</v>
      </c>
      <c r="F55" s="7">
        <f aca="true" t="shared" si="20" ref="F55:F68">(F54+B55)*(1+$K$16)-E55</f>
        <v>38637.39396255079</v>
      </c>
      <c r="G55" s="7">
        <f t="shared" si="8"/>
        <v>22518.554433318226</v>
      </c>
      <c r="H55" s="7">
        <f t="shared" si="9"/>
        <v>-643391.17159066</v>
      </c>
      <c r="I55" s="7">
        <f t="shared" si="10"/>
        <v>16888.91582498868</v>
      </c>
      <c r="J55" s="7">
        <f aca="true" t="shared" si="21" ref="J55:J68">(J54+B55)*(1+$K$16)-I55</f>
        <v>-341627.4444962664</v>
      </c>
      <c r="K55" s="7">
        <f t="shared" si="11"/>
        <v>15739.363650595098</v>
      </c>
      <c r="L55" s="7">
        <f t="shared" si="12"/>
        <v>-280008.3650546106</v>
      </c>
      <c r="M55" s="7">
        <f t="shared" si="13"/>
        <v>12007.384886368722</v>
      </c>
      <c r="N55" s="7">
        <f aca="true" t="shared" si="22" ref="N55:N68">(N54+B55)*(1+$K$16)-M55</f>
        <v>-79964.29478981537</v>
      </c>
      <c r="O55" s="7">
        <f t="shared" si="14"/>
        <v>9605.907909094978</v>
      </c>
      <c r="P55" s="7">
        <f t="shared" si="15"/>
        <v>48761.311525530575</v>
      </c>
      <c r="Q55" s="7">
        <f t="shared" si="16"/>
        <v>8384.96880145908</v>
      </c>
      <c r="R55" s="7">
        <f t="shared" si="17"/>
        <v>114206.92203601322</v>
      </c>
      <c r="S55" s="7">
        <f t="shared" si="18"/>
        <v>12599.708121424832</v>
      </c>
      <c r="T55" s="7">
        <f aca="true" t="shared" si="23" ref="T55:T68">(T54+B55)*(1+$K$16)-S55</f>
        <v>-111714.40869422775</v>
      </c>
      <c r="U55" s="7">
        <v>0</v>
      </c>
      <c r="V55" s="7">
        <f t="shared" si="19"/>
        <v>221639.14100117265</v>
      </c>
    </row>
    <row r="56" spans="1:22" ht="12.75">
      <c r="A56" s="3">
        <f t="shared" si="0"/>
        <v>2058</v>
      </c>
      <c r="B56" s="7">
        <f t="shared" si="5"/>
        <v>5032.378205036737</v>
      </c>
      <c r="C56" s="2">
        <f t="shared" si="6"/>
        <v>20076.203728991884</v>
      </c>
      <c r="D56" s="7">
        <f t="shared" si="7"/>
        <v>-518545.2402222017</v>
      </c>
      <c r="E56" s="7">
        <f>C56</f>
        <v>20076.203728991884</v>
      </c>
      <c r="F56" s="7">
        <f t="shared" si="20"/>
        <v>26432.10362948883</v>
      </c>
      <c r="G56" s="7">
        <f t="shared" si="8"/>
        <v>23374.25950178432</v>
      </c>
      <c r="H56" s="7">
        <f t="shared" si="9"/>
        <v>-703226.374457473</v>
      </c>
      <c r="I56" s="7">
        <f t="shared" si="10"/>
        <v>17530.69462633825</v>
      </c>
      <c r="J56" s="7">
        <f t="shared" si="21"/>
        <v>-376004.4402264978</v>
      </c>
      <c r="K56" s="7">
        <f t="shared" si="11"/>
        <v>16337.459469317711</v>
      </c>
      <c r="L56" s="7">
        <f t="shared" si="12"/>
        <v>-309186.88546411385</v>
      </c>
      <c r="M56" s="7">
        <f t="shared" si="13"/>
        <v>12463.665512050733</v>
      </c>
      <c r="N56" s="7">
        <f t="shared" si="22"/>
        <v>-92266.15667483998</v>
      </c>
      <c r="O56" s="7">
        <f t="shared" si="14"/>
        <v>9970.932409640587</v>
      </c>
      <c r="P56" s="7">
        <f t="shared" si="15"/>
        <v>47319.347153413604</v>
      </c>
      <c r="Q56" s="7">
        <f t="shared" si="16"/>
        <v>8703.597615914525</v>
      </c>
      <c r="R56" s="7">
        <f t="shared" si="17"/>
        <v>118286.25714080367</v>
      </c>
      <c r="S56" s="7">
        <f t="shared" si="18"/>
        <v>13078.497030038976</v>
      </c>
      <c r="T56" s="7">
        <f t="shared" si="23"/>
        <v>-126694.85950102739</v>
      </c>
      <c r="U56" s="7">
        <f>S56</f>
        <v>13078.497030038976</v>
      </c>
      <c r="V56" s="7">
        <f t="shared" si="19"/>
        <v>228326.67092457402</v>
      </c>
    </row>
    <row r="57" spans="1:22" ht="12.75">
      <c r="A57" s="3">
        <f t="shared" si="0"/>
        <v>2059</v>
      </c>
      <c r="B57" s="7">
        <f t="shared" si="5"/>
        <v>5223.608576828134</v>
      </c>
      <c r="C57" s="2">
        <f t="shared" si="6"/>
        <v>20839.099470693574</v>
      </c>
      <c r="D57" s="7">
        <f t="shared" si="7"/>
        <v>-567526.6371730164</v>
      </c>
      <c r="E57" s="7">
        <v>0</v>
      </c>
      <c r="F57" s="7">
        <f t="shared" si="20"/>
        <v>33713.33349972757</v>
      </c>
      <c r="G57" s="7">
        <f t="shared" si="8"/>
        <v>24262.481362852122</v>
      </c>
      <c r="H57" s="7">
        <f t="shared" si="9"/>
        <v>-767635.427025739</v>
      </c>
      <c r="I57" s="7">
        <f t="shared" si="10"/>
        <v>18196.861022139103</v>
      </c>
      <c r="J57" s="7">
        <f t="shared" si="21"/>
        <v>-413078.44672903727</v>
      </c>
      <c r="K57" s="7">
        <f t="shared" si="11"/>
        <v>16958.282929151785</v>
      </c>
      <c r="L57" s="7">
        <f t="shared" si="12"/>
        <v>-340679.17281411105</v>
      </c>
      <c r="M57" s="7">
        <f t="shared" si="13"/>
        <v>12937.28480150866</v>
      </c>
      <c r="N57" s="7">
        <f t="shared" si="22"/>
        <v>-105637.59852589127</v>
      </c>
      <c r="O57" s="7">
        <f t="shared" si="14"/>
        <v>10349.82784120693</v>
      </c>
      <c r="P57" s="7">
        <f t="shared" si="15"/>
        <v>45608.42001150052</v>
      </c>
      <c r="Q57" s="7">
        <f t="shared" si="16"/>
        <v>9034.334325319276</v>
      </c>
      <c r="R57" s="7">
        <f t="shared" si="17"/>
        <v>122503.6726639586</v>
      </c>
      <c r="S57" s="7">
        <f t="shared" si="18"/>
        <v>13575.479917180457</v>
      </c>
      <c r="T57" s="7">
        <f t="shared" si="23"/>
        <v>-142942.36215145266</v>
      </c>
      <c r="U57" s="7">
        <v>0</v>
      </c>
      <c r="V57" s="7">
        <f t="shared" si="19"/>
        <v>248731.0476689933</v>
      </c>
    </row>
    <row r="58" spans="1:22" ht="12.75">
      <c r="A58" s="3">
        <f t="shared" si="0"/>
        <v>2060</v>
      </c>
      <c r="B58" s="7">
        <f t="shared" si="5"/>
        <v>5422.105702747603</v>
      </c>
      <c r="C58" s="2">
        <f t="shared" si="6"/>
        <v>21630.98525057993</v>
      </c>
      <c r="D58" s="7">
        <f t="shared" si="7"/>
        <v>-620272.3112664162</v>
      </c>
      <c r="E58" s="7">
        <f>C58</f>
        <v>21630.98525057993</v>
      </c>
      <c r="F58" s="7">
        <f t="shared" si="20"/>
        <v>20048.257500056123</v>
      </c>
      <c r="G58" s="7">
        <f t="shared" si="8"/>
        <v>25184.455654640504</v>
      </c>
      <c r="H58" s="7">
        <f t="shared" si="9"/>
        <v>-836941.6428636262</v>
      </c>
      <c r="I58" s="7">
        <f t="shared" si="10"/>
        <v>18888.341740980388</v>
      </c>
      <c r="J58" s="7">
        <f t="shared" si="21"/>
        <v>-453042.34493397886</v>
      </c>
      <c r="K58" s="7">
        <f t="shared" si="11"/>
        <v>17602.697680459554</v>
      </c>
      <c r="L58" s="7">
        <f t="shared" si="12"/>
        <v>-374651.4741540616</v>
      </c>
      <c r="M58" s="7">
        <f t="shared" si="13"/>
        <v>13428.901623965989</v>
      </c>
      <c r="N58" s="7">
        <f t="shared" si="22"/>
        <v>-120158.40148061397</v>
      </c>
      <c r="O58" s="7">
        <f t="shared" si="14"/>
        <v>10743.121299172793</v>
      </c>
      <c r="P58" s="7">
        <f t="shared" si="15"/>
        <v>43604.38858650146</v>
      </c>
      <c r="Q58" s="7">
        <f t="shared" si="16"/>
        <v>9377.639029681408</v>
      </c>
      <c r="R58" s="7">
        <f t="shared" si="17"/>
        <v>126863.3149308607</v>
      </c>
      <c r="S58" s="7">
        <f t="shared" si="18"/>
        <v>14091.348154033314</v>
      </c>
      <c r="T58" s="7">
        <f t="shared" si="23"/>
        <v>-160550.4212719042</v>
      </c>
      <c r="U58" s="7">
        <f>S58</f>
        <v>14091.348154033314</v>
      </c>
      <c r="V58" s="7">
        <f t="shared" si="19"/>
        <v>256581.76018687076</v>
      </c>
    </row>
    <row r="59" spans="1:22" ht="12.75">
      <c r="A59" s="3">
        <f t="shared" si="0"/>
        <v>2061</v>
      </c>
      <c r="B59" s="7">
        <f t="shared" si="5"/>
        <v>5628.145719452012</v>
      </c>
      <c r="C59" s="2">
        <f t="shared" si="6"/>
        <v>22452.96269010197</v>
      </c>
      <c r="D59" s="7">
        <f t="shared" si="7"/>
        <v>-677048.9989976187</v>
      </c>
      <c r="E59" s="7">
        <v>0</v>
      </c>
      <c r="F59" s="7">
        <f t="shared" si="20"/>
        <v>27345.36942877616</v>
      </c>
      <c r="G59" s="7">
        <f t="shared" si="8"/>
        <v>26141.464969516845</v>
      </c>
      <c r="H59" s="7">
        <f t="shared" si="9"/>
        <v>-911490.3394280623</v>
      </c>
      <c r="I59" s="7">
        <f t="shared" si="10"/>
        <v>19606.098727137643</v>
      </c>
      <c r="J59" s="7">
        <f t="shared" si="21"/>
        <v>-496102.22089060873</v>
      </c>
      <c r="K59" s="7">
        <f t="shared" si="11"/>
        <v>18271.60019231702</v>
      </c>
      <c r="L59" s="7">
        <f t="shared" si="12"/>
        <v>-411281.44497517624</v>
      </c>
      <c r="M59" s="7">
        <f t="shared" si="13"/>
        <v>13939.199885676697</v>
      </c>
      <c r="N59" s="7">
        <f t="shared" si="22"/>
        <v>-135913.9222713142</v>
      </c>
      <c r="O59" s="7">
        <f t="shared" si="14"/>
        <v>11151.359908541359</v>
      </c>
      <c r="P59" s="7">
        <f t="shared" si="15"/>
        <v>41281.28912729909</v>
      </c>
      <c r="Q59" s="7">
        <f t="shared" si="16"/>
        <v>9733.9893128093</v>
      </c>
      <c r="R59" s="7">
        <f t="shared" si="17"/>
        <v>131369.41627977372</v>
      </c>
      <c r="S59" s="7">
        <f t="shared" si="18"/>
        <v>14626.81938388658</v>
      </c>
      <c r="T59" s="7">
        <f t="shared" si="23"/>
        <v>-179619.04284724817</v>
      </c>
      <c r="U59" s="7">
        <v>0</v>
      </c>
      <c r="V59" s="7">
        <f t="shared" si="19"/>
        <v>279253.5497902337</v>
      </c>
    </row>
    <row r="60" spans="1:22" ht="12.75">
      <c r="A60" s="3">
        <f t="shared" si="0"/>
        <v>2062</v>
      </c>
      <c r="B60" s="7">
        <f t="shared" si="5"/>
        <v>5842.015256791188</v>
      </c>
      <c r="C60" s="2">
        <f t="shared" si="6"/>
        <v>23306.175272325843</v>
      </c>
      <c r="D60" s="7">
        <f t="shared" si="7"/>
        <v>-738141.6129563071</v>
      </c>
      <c r="E60" s="7">
        <f>C60</f>
        <v>23306.175272325843</v>
      </c>
      <c r="F60" s="7">
        <f t="shared" si="20"/>
        <v>12038.389417803377</v>
      </c>
      <c r="G60" s="7">
        <f t="shared" si="8"/>
        <v>27134.840638358484</v>
      </c>
      <c r="H60" s="7">
        <f t="shared" si="9"/>
        <v>-991650.3058807623</v>
      </c>
      <c r="I60" s="7">
        <f t="shared" si="10"/>
        <v>20351.130478768875</v>
      </c>
      <c r="J60" s="7">
        <f t="shared" si="21"/>
        <v>-542478.2494787845</v>
      </c>
      <c r="K60" s="7">
        <f t="shared" si="11"/>
        <v>18965.920999625065</v>
      </c>
      <c r="L60" s="7">
        <f t="shared" si="12"/>
        <v>-450758.9136497051</v>
      </c>
      <c r="M60" s="7">
        <f t="shared" si="13"/>
        <v>14468.889481332411</v>
      </c>
      <c r="N60" s="7">
        <f t="shared" si="22"/>
        <v>-152995.47045179943</v>
      </c>
      <c r="O60" s="7">
        <f t="shared" si="14"/>
        <v>11575.11158506593</v>
      </c>
      <c r="P60" s="7">
        <f t="shared" si="15"/>
        <v>38611.20758399021</v>
      </c>
      <c r="Q60" s="7">
        <f t="shared" si="16"/>
        <v>10103.880906696055</v>
      </c>
      <c r="R60" s="7">
        <f t="shared" si="17"/>
        <v>136026.29367974558</v>
      </c>
      <c r="S60" s="7">
        <f t="shared" si="18"/>
        <v>15182.638520474271</v>
      </c>
      <c r="T60" s="7">
        <f t="shared" si="23"/>
        <v>-200255.17290431095</v>
      </c>
      <c r="U60" s="7">
        <f>S60</f>
        <v>15182.638520474271</v>
      </c>
      <c r="V60" s="7">
        <f t="shared" si="19"/>
        <v>288444.1382546073</v>
      </c>
    </row>
    <row r="61" spans="1:22" ht="12.75">
      <c r="A61" s="3">
        <f t="shared" si="0"/>
        <v>2063</v>
      </c>
      <c r="B61" s="7">
        <f t="shared" si="5"/>
        <v>6064.0118365492535</v>
      </c>
      <c r="C61" s="2">
        <f t="shared" si="6"/>
        <v>24191.809932674227</v>
      </c>
      <c r="D61" s="7">
        <f t="shared" si="7"/>
        <v>-803854.4551252164</v>
      </c>
      <c r="E61" s="7">
        <v>0</v>
      </c>
      <c r="F61" s="7">
        <f t="shared" si="20"/>
        <v>19279.05733588555</v>
      </c>
      <c r="G61" s="7">
        <f t="shared" si="8"/>
        <v>28165.964582616107</v>
      </c>
      <c r="H61" s="7">
        <f t="shared" si="9"/>
        <v>-1077815.3677397028</v>
      </c>
      <c r="I61" s="7">
        <f t="shared" si="10"/>
        <v>21124.473436962093</v>
      </c>
      <c r="J61" s="7">
        <f t="shared" si="21"/>
        <v>-592405.6365259426</v>
      </c>
      <c r="K61" s="7">
        <f t="shared" si="11"/>
        <v>19686.625997610816</v>
      </c>
      <c r="L61" s="7">
        <f t="shared" si="12"/>
        <v>-493286.69642862177</v>
      </c>
      <c r="M61" s="7">
        <f t="shared" si="13"/>
        <v>15018.707281623043</v>
      </c>
      <c r="N61" s="7">
        <f t="shared" si="22"/>
        <v>-171500.71070686445</v>
      </c>
      <c r="O61" s="7">
        <f t="shared" si="14"/>
        <v>12014.965825298435</v>
      </c>
      <c r="P61" s="7">
        <f t="shared" si="15"/>
        <v>35564.14285757609</v>
      </c>
      <c r="Q61" s="7">
        <f t="shared" si="16"/>
        <v>10487.828381150504</v>
      </c>
      <c r="R61" s="7">
        <f t="shared" si="17"/>
        <v>140838.3469937035</v>
      </c>
      <c r="S61" s="7">
        <f t="shared" si="18"/>
        <v>15759.578784252293</v>
      </c>
      <c r="T61" s="7">
        <f t="shared" si="23"/>
        <v>-222573.16532141846</v>
      </c>
      <c r="U61" s="7">
        <v>0</v>
      </c>
      <c r="V61" s="7">
        <f t="shared" si="19"/>
        <v>313651.1798470817</v>
      </c>
    </row>
    <row r="62" spans="1:22" ht="12.75">
      <c r="A62" s="3">
        <f t="shared" si="0"/>
        <v>2064</v>
      </c>
      <c r="B62" s="7">
        <f t="shared" si="5"/>
        <v>6294.4442863381255</v>
      </c>
      <c r="C62" s="2">
        <f t="shared" si="6"/>
        <v>25111.098710115846</v>
      </c>
      <c r="D62" s="7">
        <f t="shared" si="7"/>
        <v>-874512.5102535211</v>
      </c>
      <c r="E62" s="7">
        <f>C62</f>
        <v>25111.098710115846</v>
      </c>
      <c r="F62" s="7">
        <f t="shared" si="20"/>
        <v>2124.6805175523696</v>
      </c>
      <c r="G62" s="7">
        <f t="shared" si="8"/>
        <v>29236.271236755518</v>
      </c>
      <c r="H62" s="7">
        <f t="shared" si="9"/>
        <v>-1170406.054714589</v>
      </c>
      <c r="I62" s="7">
        <f t="shared" si="10"/>
        <v>21927.203427566652</v>
      </c>
      <c r="J62" s="7">
        <f t="shared" si="21"/>
        <v>-646135.6231627454</v>
      </c>
      <c r="K62" s="7">
        <f t="shared" si="11"/>
        <v>20434.717785520028</v>
      </c>
      <c r="L62" s="7">
        <f t="shared" si="12"/>
        <v>-539081.4663170521</v>
      </c>
      <c r="M62" s="7">
        <f t="shared" si="13"/>
        <v>15589.41815832472</v>
      </c>
      <c r="N62" s="7">
        <f t="shared" si="22"/>
        <v>-191534.09189618527</v>
      </c>
      <c r="O62" s="7">
        <f t="shared" si="14"/>
        <v>12471.534526659776</v>
      </c>
      <c r="P62" s="7">
        <f t="shared" si="15"/>
        <v>32107.86078160886</v>
      </c>
      <c r="Q62" s="7">
        <f t="shared" si="16"/>
        <v>10886.365859634223</v>
      </c>
      <c r="R62" s="7">
        <f t="shared" si="17"/>
        <v>145810.05685361012</v>
      </c>
      <c r="S62" s="7">
        <f t="shared" si="18"/>
        <v>16358.44277805388</v>
      </c>
      <c r="T62" s="7">
        <f t="shared" si="23"/>
        <v>-246695.28068041443</v>
      </c>
      <c r="U62" s="7">
        <f>S62</f>
        <v>16358.44277805388</v>
      </c>
      <c r="V62" s="7">
        <f t="shared" si="19"/>
        <v>324383.64692403824</v>
      </c>
    </row>
    <row r="63" spans="1:22" ht="12.75">
      <c r="A63" s="3">
        <f t="shared" si="0"/>
        <v>2065</v>
      </c>
      <c r="B63" s="7">
        <f t="shared" si="5"/>
        <v>6533.633169218974</v>
      </c>
      <c r="C63" s="2">
        <f t="shared" si="6"/>
        <v>26065.320461100247</v>
      </c>
      <c r="D63" s="7">
        <f t="shared" si="7"/>
        <v>-950462.8245558819</v>
      </c>
      <c r="E63" s="7">
        <v>0</v>
      </c>
      <c r="F63" s="7">
        <f t="shared" si="20"/>
        <v>9221.10407641148</v>
      </c>
      <c r="G63" s="7">
        <f t="shared" si="8"/>
        <v>30347.249543752227</v>
      </c>
      <c r="H63" s="7">
        <f t="shared" si="9"/>
        <v>-1269871.3784895714</v>
      </c>
      <c r="I63" s="7">
        <f t="shared" si="10"/>
        <v>22760.437157814184</v>
      </c>
      <c r="J63" s="7">
        <f t="shared" si="21"/>
        <v>-703936.5565009197</v>
      </c>
      <c r="K63" s="7">
        <f t="shared" si="11"/>
        <v>21211.23706136979</v>
      </c>
      <c r="L63" s="7">
        <f t="shared" si="12"/>
        <v>-588374.6793638121</v>
      </c>
      <c r="M63" s="7">
        <f t="shared" si="13"/>
        <v>16181.816048341057</v>
      </c>
      <c r="N63" s="7">
        <f t="shared" si="22"/>
        <v>-213207.30459256013</v>
      </c>
      <c r="O63" s="7">
        <f t="shared" si="14"/>
        <v>12945.452838672847</v>
      </c>
      <c r="P63" s="7">
        <f t="shared" si="15"/>
        <v>28207.738218958788</v>
      </c>
      <c r="Q63" s="7">
        <f t="shared" si="16"/>
        <v>11300.047762300323</v>
      </c>
      <c r="R63" s="7">
        <f t="shared" si="17"/>
        <v>150945.98211201266</v>
      </c>
      <c r="S63" s="7">
        <f t="shared" si="18"/>
        <v>16980.06360361993</v>
      </c>
      <c r="T63" s="7">
        <f t="shared" si="23"/>
        <v>-272752.2182030431</v>
      </c>
      <c r="U63" s="7">
        <v>0</v>
      </c>
      <c r="V63" s="7">
        <f t="shared" si="19"/>
        <v>352426.9032993189</v>
      </c>
    </row>
    <row r="64" spans="1:22" ht="12.75">
      <c r="A64" s="3">
        <f t="shared" si="0"/>
        <v>2066</v>
      </c>
      <c r="B64" s="7">
        <f t="shared" si="5"/>
        <v>6781.911229649295</v>
      </c>
      <c r="C64" s="2">
        <f t="shared" si="6"/>
        <v>27055.802638622055</v>
      </c>
      <c r="D64" s="7">
        <f t="shared" si="7"/>
        <v>-1032075.9753310597</v>
      </c>
      <c r="E64" s="7">
        <f>C64</f>
        <v>27055.802638622055</v>
      </c>
      <c r="F64" s="7">
        <f t="shared" si="20"/>
        <v>-10012.59133766733</v>
      </c>
      <c r="G64" s="7">
        <f t="shared" si="8"/>
        <v>31500.44502641481</v>
      </c>
      <c r="H64" s="7">
        <f t="shared" si="9"/>
        <v>-1376690.7276582317</v>
      </c>
      <c r="I64" s="7">
        <f t="shared" si="10"/>
        <v>23625.33376981112</v>
      </c>
      <c r="J64" s="7">
        <f t="shared" si="21"/>
        <v>-766095.030983714</v>
      </c>
      <c r="K64" s="7">
        <f t="shared" si="11"/>
        <v>22017.264069701843</v>
      </c>
      <c r="L64" s="7">
        <f t="shared" si="12"/>
        <v>-641413.5621325852</v>
      </c>
      <c r="M64" s="7">
        <f t="shared" si="13"/>
        <v>16796.725058178017</v>
      </c>
      <c r="N64" s="7">
        <f t="shared" si="22"/>
        <v>-236639.76898967804</v>
      </c>
      <c r="O64" s="7">
        <f t="shared" si="14"/>
        <v>13437.380046542416</v>
      </c>
      <c r="P64" s="7">
        <f t="shared" si="15"/>
        <v>23826.596616225193</v>
      </c>
      <c r="Q64" s="7">
        <f t="shared" si="16"/>
        <v>11729.449577267735</v>
      </c>
      <c r="R64" s="7">
        <f t="shared" si="17"/>
        <v>156250.75683160222</v>
      </c>
      <c r="S64" s="7">
        <f t="shared" si="18"/>
        <v>17625.306020557487</v>
      </c>
      <c r="T64" s="7">
        <f t="shared" si="23"/>
        <v>-300883.6829472219</v>
      </c>
      <c r="U64" s="7">
        <f>S64</f>
        <v>17625.306020557487</v>
      </c>
      <c r="V64" s="7">
        <f t="shared" si="19"/>
        <v>364932.0814527936</v>
      </c>
    </row>
    <row r="65" spans="1:22" ht="12.75">
      <c r="A65" s="3">
        <f t="shared" si="0"/>
        <v>2067</v>
      </c>
      <c r="B65" s="7">
        <f t="shared" si="5"/>
        <v>7039.623856375968</v>
      </c>
      <c r="C65" s="2">
        <f t="shared" si="6"/>
        <v>28083.923138889695</v>
      </c>
      <c r="D65" s="7">
        <f t="shared" si="7"/>
        <v>-1119747.6374594278</v>
      </c>
      <c r="E65" s="7">
        <v>0</v>
      </c>
      <c r="F65" s="7">
        <f t="shared" si="20"/>
        <v>-3166.210367575301</v>
      </c>
      <c r="G65" s="7">
        <f t="shared" si="8"/>
        <v>32697.461937418575</v>
      </c>
      <c r="H65" s="7">
        <f t="shared" si="9"/>
        <v>-1491375.887486395</v>
      </c>
      <c r="I65" s="7">
        <f t="shared" si="10"/>
        <v>24523.096453063943</v>
      </c>
      <c r="J65" s="7">
        <f t="shared" si="21"/>
        <v>-832917.1050436789</v>
      </c>
      <c r="K65" s="7">
        <f t="shared" si="11"/>
        <v>22853.920104350513</v>
      </c>
      <c r="L65" s="7">
        <f t="shared" si="12"/>
        <v>-698462.1643685134</v>
      </c>
      <c r="M65" s="7">
        <f t="shared" si="13"/>
        <v>17435.000610388783</v>
      </c>
      <c r="N65" s="7">
        <f t="shared" si="22"/>
        <v>-261959.15517735548</v>
      </c>
      <c r="O65" s="7">
        <f t="shared" si="14"/>
        <v>13948.000488311027</v>
      </c>
      <c r="P65" s="7">
        <f t="shared" si="15"/>
        <v>18924.52431500921</v>
      </c>
      <c r="Q65" s="7">
        <f t="shared" si="16"/>
        <v>12175.168661203908</v>
      </c>
      <c r="R65" s="7">
        <f t="shared" si="17"/>
        <v>161729.08677149285</v>
      </c>
      <c r="S65" s="7">
        <f t="shared" si="18"/>
        <v>18295.06764933867</v>
      </c>
      <c r="T65" s="7">
        <f t="shared" si="23"/>
        <v>-331238.9905810896</v>
      </c>
      <c r="U65" s="7">
        <v>0</v>
      </c>
      <c r="V65" s="7">
        <f t="shared" si="19"/>
        <v>396149.8661542656</v>
      </c>
    </row>
    <row r="66" spans="1:22" ht="12.75">
      <c r="A66" s="3">
        <f t="shared" si="0"/>
        <v>2068</v>
      </c>
      <c r="B66" s="7">
        <f t="shared" si="5"/>
        <v>7307.129562918255</v>
      </c>
      <c r="C66" s="2">
        <f t="shared" si="6"/>
        <v>29151.112218167502</v>
      </c>
      <c r="D66" s="7">
        <f t="shared" si="7"/>
        <v>-1213900.25312795</v>
      </c>
      <c r="E66" s="7">
        <f>C66</f>
        <v>29151.112218167502</v>
      </c>
      <c r="F66" s="7">
        <f t="shared" si="20"/>
        <v>-24741.033275127254</v>
      </c>
      <c r="G66" s="7">
        <f t="shared" si="8"/>
        <v>33939.96549104048</v>
      </c>
      <c r="H66" s="7">
        <f t="shared" si="9"/>
        <v>-1614473.1926795428</v>
      </c>
      <c r="I66" s="7">
        <f t="shared" si="10"/>
        <v>25454.974118280374</v>
      </c>
      <c r="J66" s="7">
        <f t="shared" si="21"/>
        <v>-904729.5980052904</v>
      </c>
      <c r="K66" s="7">
        <f t="shared" si="11"/>
        <v>23722.36906831583</v>
      </c>
      <c r="L66" s="7">
        <f t="shared" si="12"/>
        <v>-759802.4811362746</v>
      </c>
      <c r="M66" s="7">
        <f t="shared" si="13"/>
        <v>18097.530633583556</v>
      </c>
      <c r="N66" s="7">
        <f t="shared" si="22"/>
        <v>-289301.9379129592</v>
      </c>
      <c r="O66" s="7">
        <f t="shared" si="14"/>
        <v>14478.024506866846</v>
      </c>
      <c r="P66" s="7">
        <f t="shared" si="15"/>
        <v>13458.6868731259</v>
      </c>
      <c r="Q66" s="7">
        <f t="shared" si="16"/>
        <v>12637.825070329656</v>
      </c>
      <c r="R66" s="7">
        <f t="shared" si="17"/>
        <v>167385.74532581816</v>
      </c>
      <c r="S66" s="7">
        <f t="shared" si="18"/>
        <v>18990.28022001354</v>
      </c>
      <c r="T66" s="7">
        <f t="shared" si="23"/>
        <v>-363977.71220436593</v>
      </c>
      <c r="U66" s="7">
        <f>S66</f>
        <v>18990.28022001354</v>
      </c>
      <c r="V66" s="7">
        <f t="shared" si="19"/>
        <v>410691.4202187873</v>
      </c>
    </row>
    <row r="67" spans="1:22" ht="12.75">
      <c r="A67" s="3">
        <f t="shared" si="0"/>
        <v>2069</v>
      </c>
      <c r="B67" s="7">
        <f t="shared" si="5"/>
        <v>7584.800486309148</v>
      </c>
      <c r="C67" s="2">
        <f t="shared" si="6"/>
        <v>30258.854482457868</v>
      </c>
      <c r="D67" s="7">
        <f t="shared" si="7"/>
        <v>-1314984.8115458053</v>
      </c>
      <c r="E67" s="7">
        <v>0</v>
      </c>
      <c r="F67" s="7">
        <f t="shared" si="20"/>
        <v>-18271.38792009128</v>
      </c>
      <c r="G67" s="7">
        <f t="shared" si="8"/>
        <v>35229.684179700016</v>
      </c>
      <c r="H67" s="7">
        <f t="shared" si="9"/>
        <v>-1746565.8218654937</v>
      </c>
      <c r="I67" s="7">
        <f t="shared" si="10"/>
        <v>26422.26313477503</v>
      </c>
      <c r="J67" s="7">
        <f t="shared" si="21"/>
        <v>-981881.47249249</v>
      </c>
      <c r="K67" s="7">
        <f t="shared" si="11"/>
        <v>24623.819092911832</v>
      </c>
      <c r="L67" s="7">
        <f t="shared" si="12"/>
        <v>-825735.648985125</v>
      </c>
      <c r="M67" s="7">
        <f t="shared" si="13"/>
        <v>18785.23679765973</v>
      </c>
      <c r="N67" s="7">
        <f t="shared" si="22"/>
        <v>-318813.988157042</v>
      </c>
      <c r="O67" s="7">
        <f t="shared" si="14"/>
        <v>15028.189438127787</v>
      </c>
      <c r="P67" s="7">
        <f t="shared" si="15"/>
        <v>7383.124599670542</v>
      </c>
      <c r="Q67" s="7">
        <f t="shared" si="16"/>
        <v>13118.062423002184</v>
      </c>
      <c r="R67" s="7">
        <f t="shared" si="17"/>
        <v>173225.56886691338</v>
      </c>
      <c r="S67" s="7">
        <f t="shared" si="18"/>
        <v>19711.910868374056</v>
      </c>
      <c r="T67" s="7">
        <f t="shared" si="23"/>
        <v>-399270.3618481045</v>
      </c>
      <c r="U67" s="7">
        <v>0</v>
      </c>
      <c r="V67" s="7">
        <f t="shared" si="19"/>
        <v>445464.1750509277</v>
      </c>
    </row>
    <row r="68" spans="1:22" ht="12.75">
      <c r="A68" s="3">
        <f t="shared" si="0"/>
        <v>2070</v>
      </c>
      <c r="B68" s="7">
        <f t="shared" si="5"/>
        <v>7873.022904788896</v>
      </c>
      <c r="C68" s="2">
        <f t="shared" si="6"/>
        <v>31408.690952791265</v>
      </c>
      <c r="D68" s="7">
        <f t="shared" si="7"/>
        <v>-1423482.745855474</v>
      </c>
      <c r="E68" s="7">
        <f>C68</f>
        <v>31408.690952791265</v>
      </c>
      <c r="F68" s="7">
        <f t="shared" si="20"/>
        <v>-42482.949694088304</v>
      </c>
      <c r="G68" s="7">
        <f t="shared" si="8"/>
        <v>36568.41217852862</v>
      </c>
      <c r="H68" s="7">
        <f t="shared" si="9"/>
        <v>-1888276.2430716793</v>
      </c>
      <c r="I68" s="7">
        <f t="shared" si="10"/>
        <v>27426.30913389648</v>
      </c>
      <c r="J68" s="7">
        <f t="shared" si="21"/>
        <v>-1064745.3079447981</v>
      </c>
      <c r="K68" s="7">
        <f t="shared" si="11"/>
        <v>25559.524218442482</v>
      </c>
      <c r="L68" s="7">
        <f t="shared" si="12"/>
        <v>-896583.2209940004</v>
      </c>
      <c r="M68" s="7">
        <f t="shared" si="13"/>
        <v>19499.0757959708</v>
      </c>
      <c r="N68" s="7">
        <f t="shared" si="22"/>
        <v>-350651.20378962037</v>
      </c>
      <c r="O68" s="7">
        <f t="shared" si="14"/>
        <v>15599.260636776642</v>
      </c>
      <c r="P68" s="7">
        <f t="shared" si="15"/>
        <v>648.5364554726584</v>
      </c>
      <c r="Q68" s="7">
        <f t="shared" si="16"/>
        <v>13616.548795076267</v>
      </c>
      <c r="R68" s="7">
        <f t="shared" si="17"/>
        <v>179253.45144178666</v>
      </c>
      <c r="S68" s="7">
        <f t="shared" si="18"/>
        <v>20460.96348137227</v>
      </c>
      <c r="T68" s="7">
        <f t="shared" si="23"/>
        <v>-437299.1294560034</v>
      </c>
      <c r="U68" s="7">
        <f>S68</f>
        <v>20460.96348137227</v>
      </c>
      <c r="V68" s="7">
        <f t="shared" si="19"/>
        <v>462343.1523414659</v>
      </c>
    </row>
  </sheetData>
  <conditionalFormatting sqref="D22:V68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6"/>
  <sheetViews>
    <sheetView workbookViewId="0" topLeftCell="A1">
      <selection activeCell="K17" sqref="K17"/>
    </sheetView>
  </sheetViews>
  <sheetFormatPr defaultColWidth="9.140625" defaultRowHeight="12.75"/>
  <cols>
    <col min="1" max="2" width="10.7109375" style="0" customWidth="1"/>
    <col min="3" max="22" width="14.7109375" style="0" customWidth="1"/>
  </cols>
  <sheetData>
    <row r="1" spans="1:16" ht="12.75">
      <c r="A1" s="14" t="s">
        <v>28</v>
      </c>
      <c r="B1" s="14"/>
      <c r="C1" s="14"/>
      <c r="D1" s="14"/>
      <c r="E1" s="14"/>
      <c r="F1" s="14"/>
      <c r="G1" s="14"/>
      <c r="H1" s="14"/>
      <c r="I1" s="1"/>
      <c r="J1" s="1"/>
      <c r="K1" s="4" t="s">
        <v>0</v>
      </c>
      <c r="M1" s="28" t="s">
        <v>39</v>
      </c>
      <c r="P1" s="11"/>
    </row>
    <row r="2" spans="2:16" ht="12.75">
      <c r="B2" s="1"/>
      <c r="C2" s="1"/>
      <c r="D2" s="1"/>
      <c r="E2" s="1"/>
      <c r="F2" s="1"/>
      <c r="G2" s="14"/>
      <c r="H2" s="14"/>
      <c r="I2" s="1"/>
      <c r="J2" s="1"/>
      <c r="K2" s="24">
        <v>160</v>
      </c>
      <c r="M2" s="27" t="s">
        <v>33</v>
      </c>
      <c r="N2" s="2">
        <v>4360</v>
      </c>
      <c r="P2" s="11"/>
    </row>
    <row r="3" spans="1:14" ht="12.75">
      <c r="A3" s="26" t="s">
        <v>38</v>
      </c>
      <c r="B3" s="1"/>
      <c r="C3" s="1"/>
      <c r="D3" s="1"/>
      <c r="E3" s="1"/>
      <c r="F3" s="1"/>
      <c r="G3" s="14"/>
      <c r="H3" s="14"/>
      <c r="I3" s="1"/>
      <c r="J3" s="1"/>
      <c r="K3" s="4" t="s">
        <v>7</v>
      </c>
      <c r="M3" s="27" t="s">
        <v>34</v>
      </c>
      <c r="N3" s="2">
        <v>4517</v>
      </c>
    </row>
    <row r="4" spans="2:14" ht="12.75">
      <c r="B4" s="15"/>
      <c r="C4" s="1"/>
      <c r="D4" s="1"/>
      <c r="E4" s="1"/>
      <c r="F4" s="1"/>
      <c r="G4" s="14"/>
      <c r="H4" s="14"/>
      <c r="K4" s="16">
        <v>92</v>
      </c>
      <c r="M4" s="27" t="s">
        <v>35</v>
      </c>
      <c r="N4" s="2">
        <v>3191</v>
      </c>
    </row>
    <row r="5" spans="1:14" ht="12.75">
      <c r="A5" s="1" t="s">
        <v>13</v>
      </c>
      <c r="B5" s="15"/>
      <c r="C5" s="1"/>
      <c r="D5" s="1"/>
      <c r="E5" s="1"/>
      <c r="F5" s="1"/>
      <c r="G5" s="14"/>
      <c r="H5" s="14"/>
      <c r="K5" s="4" t="s">
        <v>8</v>
      </c>
      <c r="M5" s="27" t="s">
        <v>40</v>
      </c>
      <c r="N5" s="2">
        <v>2326</v>
      </c>
    </row>
    <row r="6" spans="1:14" ht="12.75">
      <c r="A6" s="1" t="s">
        <v>4</v>
      </c>
      <c r="B6" s="15"/>
      <c r="C6" s="1"/>
      <c r="D6" s="1"/>
      <c r="E6" s="1"/>
      <c r="F6" s="1"/>
      <c r="G6" s="14"/>
      <c r="H6" s="14"/>
      <c r="K6" s="25">
        <f>(K2*K4)</f>
        <v>14720</v>
      </c>
      <c r="M6" s="27" t="s">
        <v>41</v>
      </c>
      <c r="N6" s="2">
        <v>1654</v>
      </c>
    </row>
    <row r="7" spans="1:14" ht="12.75">
      <c r="A7" s="1" t="s">
        <v>25</v>
      </c>
      <c r="B7" s="15"/>
      <c r="C7" s="1"/>
      <c r="D7" s="1"/>
      <c r="E7" s="1"/>
      <c r="F7" s="1"/>
      <c r="G7" s="14"/>
      <c r="H7" s="14"/>
      <c r="J7" s="1"/>
      <c r="K7" s="4" t="s">
        <v>9</v>
      </c>
      <c r="N7" s="2"/>
    </row>
    <row r="8" spans="2:14" ht="12.75">
      <c r="B8" s="15"/>
      <c r="C8" s="1"/>
      <c r="D8" s="1"/>
      <c r="E8" s="1"/>
      <c r="F8" s="1"/>
      <c r="G8" s="14"/>
      <c r="H8" s="14"/>
      <c r="J8" s="1"/>
      <c r="K8" s="16">
        <v>6.72</v>
      </c>
      <c r="M8" s="27"/>
      <c r="N8" s="2"/>
    </row>
    <row r="9" spans="1:14" ht="12.75">
      <c r="A9" s="1" t="s">
        <v>27</v>
      </c>
      <c r="B9" s="15"/>
      <c r="C9" s="1"/>
      <c r="D9" s="1"/>
      <c r="E9" s="1"/>
      <c r="F9" s="1"/>
      <c r="G9" s="14"/>
      <c r="H9" s="14"/>
      <c r="J9" s="1"/>
      <c r="K9" s="4" t="s">
        <v>10</v>
      </c>
      <c r="M9" s="27"/>
      <c r="N9" s="2"/>
    </row>
    <row r="10" spans="1:14" ht="12.75">
      <c r="A10" s="26" t="s">
        <v>37</v>
      </c>
      <c r="B10" s="3"/>
      <c r="C10" s="3"/>
      <c r="D10" s="3"/>
      <c r="E10" s="3"/>
      <c r="F10" s="3"/>
      <c r="G10" s="3"/>
      <c r="H10" s="3"/>
      <c r="J10" s="1"/>
      <c r="K10" s="18">
        <v>0.032</v>
      </c>
      <c r="M10" s="27"/>
      <c r="N10" s="2"/>
    </row>
    <row r="11" spans="1:13" ht="12.75">
      <c r="A11" s="17"/>
      <c r="B11" s="3"/>
      <c r="C11" s="3"/>
      <c r="D11" s="3"/>
      <c r="E11" s="3"/>
      <c r="F11" s="3"/>
      <c r="G11" s="3"/>
      <c r="H11" s="3"/>
      <c r="J11" s="1"/>
      <c r="K11" s="4" t="s">
        <v>11</v>
      </c>
      <c r="M11" s="27"/>
    </row>
    <row r="12" spans="1:13" ht="12.75">
      <c r="A12" s="21" t="s">
        <v>26</v>
      </c>
      <c r="B12" s="3"/>
      <c r="C12" s="3"/>
      <c r="D12" s="3"/>
      <c r="E12" s="3"/>
      <c r="F12" s="3"/>
      <c r="G12" s="3"/>
      <c r="H12" s="3"/>
      <c r="J12" s="1"/>
      <c r="K12" s="18">
        <v>0.032</v>
      </c>
      <c r="M12" s="27"/>
    </row>
    <row r="13" spans="2:13" ht="12.75">
      <c r="B13" s="3"/>
      <c r="C13" s="3"/>
      <c r="D13" s="3"/>
      <c r="E13" s="3"/>
      <c r="F13" s="3"/>
      <c r="G13" s="3"/>
      <c r="H13" s="3"/>
      <c r="I13" s="1"/>
      <c r="J13" s="1"/>
      <c r="K13" s="4" t="s">
        <v>12</v>
      </c>
      <c r="M13" s="4"/>
    </row>
    <row r="14" spans="1:13" ht="12.75">
      <c r="A14" s="19" t="s">
        <v>31</v>
      </c>
      <c r="B14" s="3"/>
      <c r="C14" s="3"/>
      <c r="D14" s="3"/>
      <c r="E14" s="3"/>
      <c r="F14" s="3"/>
      <c r="G14" s="3"/>
      <c r="H14" s="3"/>
      <c r="I14" s="1"/>
      <c r="J14" s="1"/>
      <c r="K14" s="18">
        <v>0.032</v>
      </c>
      <c r="M14" s="4"/>
    </row>
    <row r="15" spans="1:13" ht="12.75">
      <c r="A15" s="19"/>
      <c r="B15" s="3"/>
      <c r="C15" s="3"/>
      <c r="D15" s="3"/>
      <c r="E15" s="3"/>
      <c r="F15" s="3"/>
      <c r="G15" s="3"/>
      <c r="H15" s="3"/>
      <c r="I15" s="1"/>
      <c r="J15" s="1"/>
      <c r="K15" s="4" t="s">
        <v>14</v>
      </c>
      <c r="M15" s="4"/>
    </row>
    <row r="16" spans="1:18" ht="12.75">
      <c r="A16" s="3"/>
      <c r="B16" s="3"/>
      <c r="C16" s="3"/>
      <c r="D16" s="3"/>
      <c r="E16" s="3"/>
      <c r="F16" s="3"/>
      <c r="G16" s="3"/>
      <c r="H16" s="3"/>
      <c r="I16" s="1"/>
      <c r="J16" s="1"/>
      <c r="K16" s="20">
        <v>0.07</v>
      </c>
      <c r="L16" s="1"/>
      <c r="M16" s="1"/>
      <c r="N16" s="1"/>
      <c r="O16" s="1"/>
      <c r="P16" s="1"/>
      <c r="Q16" s="1"/>
      <c r="R16" s="1"/>
    </row>
    <row r="17" spans="1:18" ht="12.75">
      <c r="A17" s="3"/>
      <c r="B17" s="3"/>
      <c r="C17" s="3"/>
      <c r="D17" s="3"/>
      <c r="E17" s="3"/>
      <c r="F17" s="3"/>
      <c r="G17" s="3"/>
      <c r="H17" s="3"/>
      <c r="I17" s="1"/>
      <c r="J17" s="1"/>
      <c r="K17" s="4" t="s">
        <v>36</v>
      </c>
      <c r="L17" s="1"/>
      <c r="M17" s="1"/>
      <c r="N17" s="1"/>
      <c r="O17" s="1"/>
      <c r="P17" s="1"/>
      <c r="Q17" s="1"/>
      <c r="R17" s="1"/>
    </row>
    <row r="18" spans="1:18" ht="12.75">
      <c r="A18" s="3"/>
      <c r="B18" s="3"/>
      <c r="C18" s="3"/>
      <c r="D18" s="3"/>
      <c r="E18" s="3"/>
      <c r="F18" s="3"/>
      <c r="G18" s="3"/>
      <c r="H18" s="3"/>
      <c r="I18" s="1"/>
      <c r="J18" s="1"/>
      <c r="K18" s="16">
        <v>16</v>
      </c>
      <c r="L18" s="1"/>
      <c r="M18" s="1"/>
      <c r="N18" s="1"/>
      <c r="O18" s="1"/>
      <c r="P18" s="1"/>
      <c r="Q18" s="1"/>
      <c r="R18" s="1"/>
    </row>
    <row r="19" spans="1:22" ht="12.75">
      <c r="A19" s="3"/>
      <c r="B19" s="8"/>
      <c r="C19" s="3"/>
      <c r="D19" s="8"/>
      <c r="E19" s="5" t="s">
        <v>19</v>
      </c>
      <c r="F19" s="8"/>
      <c r="G19" s="3"/>
      <c r="H19" s="8"/>
      <c r="I19" s="1"/>
      <c r="J19" s="6"/>
      <c r="K19" s="22"/>
      <c r="L19" s="23"/>
      <c r="M19" s="22"/>
      <c r="N19" s="23"/>
      <c r="O19" s="22"/>
      <c r="P19" s="23"/>
      <c r="Q19" s="22"/>
      <c r="R19" s="23"/>
      <c r="S19" s="1"/>
      <c r="T19" s="6"/>
      <c r="U19" s="1"/>
      <c r="V19" s="6"/>
    </row>
    <row r="20" spans="1:22" ht="12.75">
      <c r="A20" s="1"/>
      <c r="B20" s="9"/>
      <c r="C20" s="5" t="s">
        <v>19</v>
      </c>
      <c r="D20" s="12" t="s">
        <v>3</v>
      </c>
      <c r="E20" s="5" t="s">
        <v>18</v>
      </c>
      <c r="F20" s="12" t="s">
        <v>3</v>
      </c>
      <c r="G20" s="5" t="s">
        <v>15</v>
      </c>
      <c r="H20" s="12" t="s">
        <v>3</v>
      </c>
      <c r="I20" s="5" t="s">
        <v>15</v>
      </c>
      <c r="J20" s="12" t="s">
        <v>3</v>
      </c>
      <c r="K20" s="5" t="s">
        <v>20</v>
      </c>
      <c r="L20" s="12" t="s">
        <v>3</v>
      </c>
      <c r="M20" s="5" t="s">
        <v>17</v>
      </c>
      <c r="N20" s="12" t="s">
        <v>3</v>
      </c>
      <c r="O20" s="5" t="s">
        <v>17</v>
      </c>
      <c r="P20" s="12" t="s">
        <v>3</v>
      </c>
      <c r="Q20" s="5" t="s">
        <v>21</v>
      </c>
      <c r="R20" s="12" t="s">
        <v>3</v>
      </c>
      <c r="S20" s="5" t="s">
        <v>29</v>
      </c>
      <c r="T20" s="12" t="s">
        <v>3</v>
      </c>
      <c r="U20" s="5" t="s">
        <v>30</v>
      </c>
      <c r="V20" s="12" t="s">
        <v>3</v>
      </c>
    </row>
    <row r="21" spans="1:22" ht="12.75">
      <c r="A21" s="4" t="s">
        <v>2</v>
      </c>
      <c r="B21" s="10"/>
      <c r="C21" s="5" t="s">
        <v>18</v>
      </c>
      <c r="D21" s="13" t="s">
        <v>1</v>
      </c>
      <c r="E21" s="4" t="s">
        <v>6</v>
      </c>
      <c r="F21" s="13" t="s">
        <v>1</v>
      </c>
      <c r="G21" s="4" t="s">
        <v>16</v>
      </c>
      <c r="H21" s="13" t="s">
        <v>1</v>
      </c>
      <c r="I21" s="4" t="s">
        <v>22</v>
      </c>
      <c r="J21" s="13" t="s">
        <v>1</v>
      </c>
      <c r="K21" s="4" t="s">
        <v>16</v>
      </c>
      <c r="L21" s="13" t="s">
        <v>1</v>
      </c>
      <c r="M21" s="4" t="s">
        <v>16</v>
      </c>
      <c r="N21" s="13" t="s">
        <v>1</v>
      </c>
      <c r="O21" s="4" t="s">
        <v>23</v>
      </c>
      <c r="P21" s="13" t="s">
        <v>1</v>
      </c>
      <c r="Q21" s="4" t="s">
        <v>16</v>
      </c>
      <c r="R21" s="13" t="s">
        <v>1</v>
      </c>
      <c r="S21" s="4" t="s">
        <v>5</v>
      </c>
      <c r="T21" s="13" t="s">
        <v>1</v>
      </c>
      <c r="U21" s="4" t="s">
        <v>24</v>
      </c>
      <c r="V21" s="13" t="s">
        <v>1</v>
      </c>
    </row>
    <row r="22" spans="1:22" ht="12.75">
      <c r="A22" s="3">
        <v>2018</v>
      </c>
      <c r="B22" s="7">
        <f>(K2*K8)</f>
        <v>1075.2</v>
      </c>
      <c r="C22" s="2">
        <v>4360</v>
      </c>
      <c r="D22" s="7">
        <f>($K$6+B22)-C22</f>
        <v>11435.2</v>
      </c>
      <c r="E22" s="7">
        <f>N2</f>
        <v>4360</v>
      </c>
      <c r="F22" s="7">
        <f>($K$6+B22)-E22</f>
        <v>11435.2</v>
      </c>
      <c r="G22" s="7">
        <f>N3</f>
        <v>4517</v>
      </c>
      <c r="H22" s="7">
        <f>($K$6+B22)-G22</f>
        <v>11278.2</v>
      </c>
      <c r="I22" s="7">
        <f>N3*0.75</f>
        <v>3387.75</v>
      </c>
      <c r="J22" s="7">
        <f>($K$6+B22)-I22</f>
        <v>12407.45</v>
      </c>
      <c r="K22" s="7">
        <f>N4</f>
        <v>3191</v>
      </c>
      <c r="L22" s="7">
        <f>($K$6+B22)-K22</f>
        <v>12604.2</v>
      </c>
      <c r="M22" s="7">
        <f>N5</f>
        <v>2326</v>
      </c>
      <c r="N22" s="7">
        <f>($K$6+B22)-M22</f>
        <v>13469.2</v>
      </c>
      <c r="O22" s="7">
        <f>N5*0.8</f>
        <v>1860.8000000000002</v>
      </c>
      <c r="P22" s="7">
        <f>($K$6+B22)-O22</f>
        <v>13934.400000000001</v>
      </c>
      <c r="Q22" s="7">
        <f>N6</f>
        <v>1654</v>
      </c>
      <c r="R22" s="7">
        <f>($K$6+B22)-Q22</f>
        <v>14141.2</v>
      </c>
      <c r="S22" s="7">
        <f>$K$2*$K$18</f>
        <v>2560</v>
      </c>
      <c r="T22" s="7">
        <f>($K$6+B22)-S22</f>
        <v>13235.2</v>
      </c>
      <c r="U22" s="7">
        <f>S22</f>
        <v>2560</v>
      </c>
      <c r="V22" s="7">
        <f>($K$6+B22)-U22</f>
        <v>13235.2</v>
      </c>
    </row>
    <row r="23" spans="1:22" ht="12.75">
      <c r="A23" s="3">
        <f aca="true" t="shared" si="0" ref="A23:A46">A22+1</f>
        <v>2019</v>
      </c>
      <c r="B23" s="7">
        <f>B22+(B22*K10)</f>
        <v>1109.6064000000001</v>
      </c>
      <c r="C23" s="2">
        <f>C22+(C22*$K$12)</f>
        <v>4499.52</v>
      </c>
      <c r="D23" s="7">
        <f>(D22+B23)*(1+$K$16)-C23</f>
        <v>8923.422848000002</v>
      </c>
      <c r="E23" s="7">
        <v>0</v>
      </c>
      <c r="F23" s="7">
        <f aca="true" t="shared" si="1" ref="F23:F46">(F22+B23)*(1+$K$16)-E23</f>
        <v>13422.942848000002</v>
      </c>
      <c r="G23" s="7">
        <f>G22+(G22*$K$12)</f>
        <v>4661.544</v>
      </c>
      <c r="H23" s="7">
        <f>(H22+B23)*(1+$K$16)-G23</f>
        <v>8593.408848000003</v>
      </c>
      <c r="I23" s="7">
        <f>I22+(I22*$K$12)</f>
        <v>3496.158</v>
      </c>
      <c r="J23" s="7">
        <f aca="true" t="shared" si="2" ref="J23:J46">(J22+B23)*(1+$K$16)-I23</f>
        <v>10967.092348000002</v>
      </c>
      <c r="K23" s="7">
        <f>K22+(K22*$K$12)</f>
        <v>3293.112</v>
      </c>
      <c r="L23" s="7">
        <f>(L22+$B23)*(1+$K$16)-K23</f>
        <v>11380.660848000003</v>
      </c>
      <c r="M23" s="7">
        <f>M22+(M22*$K$12)</f>
        <v>2400.432</v>
      </c>
      <c r="N23" s="7">
        <f aca="true" t="shared" si="3" ref="N23:N46">(N22+B23)*(1+$K$16)-M23</f>
        <v>13198.890848000003</v>
      </c>
      <c r="O23" s="7">
        <f>O22+(O22*$K$12)</f>
        <v>1920.3456</v>
      </c>
      <c r="P23" s="7">
        <f>(P22+$B23)*(1+$K$16)-O23</f>
        <v>14176.741248000002</v>
      </c>
      <c r="Q23" s="7">
        <f>Q22+(Q22*$K$12)</f>
        <v>1706.928</v>
      </c>
      <c r="R23" s="7">
        <f>(R22+$B23)*(1+$K$16)-Q23</f>
        <v>14611.434848000003</v>
      </c>
      <c r="S23" s="7">
        <f>S22+(S22*$K$14)</f>
        <v>2641.92</v>
      </c>
      <c r="T23" s="7">
        <f aca="true" t="shared" si="4" ref="T23:T46">(T22+B23)*(1+$K$16)-S23</f>
        <v>12707.022848000002</v>
      </c>
      <c r="U23" s="7">
        <v>0</v>
      </c>
      <c r="V23" s="7">
        <f>(V22+$B23)*(1+$K$16)-U23</f>
        <v>15348.942848000002</v>
      </c>
    </row>
    <row r="24" spans="1:22" ht="12.75">
      <c r="A24" s="3">
        <f t="shared" si="0"/>
        <v>2020</v>
      </c>
      <c r="B24" s="7">
        <f>B23+(B23*K10)</f>
        <v>1145.1138048</v>
      </c>
      <c r="C24" s="2">
        <f aca="true" t="shared" si="5" ref="C24:C46">C23+(C23*$K$12)</f>
        <v>4643.50464</v>
      </c>
      <c r="D24" s="7">
        <f aca="true" t="shared" si="6" ref="D24:D46">(D23+B24)*(1+$K$16)-C24</f>
        <v>6129.829578496002</v>
      </c>
      <c r="E24" s="7">
        <f>C24</f>
        <v>4643.50464</v>
      </c>
      <c r="F24" s="7">
        <f t="shared" si="1"/>
        <v>10944.315978496004</v>
      </c>
      <c r="G24" s="7">
        <f aca="true" t="shared" si="7" ref="G24:G46">G23+(G23*$K$12)</f>
        <v>4810.713408</v>
      </c>
      <c r="H24" s="7">
        <f aca="true" t="shared" si="8" ref="H24:H46">(H23+B24)*(1+$K$16)-G24</f>
        <v>5609.505830496004</v>
      </c>
      <c r="I24" s="7">
        <f aca="true" t="shared" si="9" ref="I24:I46">I23+(I23*$K$12)</f>
        <v>3608.0350559999997</v>
      </c>
      <c r="J24" s="7">
        <f t="shared" si="2"/>
        <v>9352.025527496004</v>
      </c>
      <c r="K24" s="7">
        <f aca="true" t="shared" si="10" ref="K24:K46">K23+(K23*$K$12)</f>
        <v>3398.491584</v>
      </c>
      <c r="L24" s="7">
        <f aca="true" t="shared" si="11" ref="L24:L46">(L23+$B24)*(1+$K$16)-K24</f>
        <v>10004.087294496005</v>
      </c>
      <c r="M24" s="7">
        <f aca="true" t="shared" si="12" ref="M24:M46">M23+(M23*$K$12)</f>
        <v>2477.2458239999996</v>
      </c>
      <c r="N24" s="7">
        <f t="shared" si="3"/>
        <v>12870.839154496003</v>
      </c>
      <c r="O24" s="7">
        <f aca="true" t="shared" si="13" ref="O24:O46">O23+(O23*$K$12)</f>
        <v>1981.7966592</v>
      </c>
      <c r="P24" s="7">
        <f aca="true" t="shared" si="14" ref="P24:P46">(P23+$B24)*(1+$K$16)-O24</f>
        <v>14412.588247296002</v>
      </c>
      <c r="Q24" s="7">
        <f aca="true" t="shared" si="15" ref="Q24:Q46">Q23+(Q23*$K$12)</f>
        <v>1761.549696</v>
      </c>
      <c r="R24" s="7">
        <f aca="true" t="shared" si="16" ref="R24:R46">(R23+$B24)*(1+$K$16)-Q24</f>
        <v>15097.957362496001</v>
      </c>
      <c r="S24" s="7">
        <f aca="true" t="shared" si="17" ref="S24:S46">S23+(S23*$K$14)</f>
        <v>2726.46144</v>
      </c>
      <c r="T24" s="7">
        <f t="shared" si="4"/>
        <v>12095.324778496004</v>
      </c>
      <c r="U24" s="7">
        <f>S24</f>
        <v>2726.46144</v>
      </c>
      <c r="V24" s="7">
        <f aca="true" t="shared" si="18" ref="V24:V46">(V23+$B24)*(1+$K$16)-U24</f>
        <v>14922.179178496004</v>
      </c>
    </row>
    <row r="25" spans="1:22" ht="12.75">
      <c r="A25" s="3">
        <f t="shared" si="0"/>
        <v>2021</v>
      </c>
      <c r="B25" s="7">
        <f>B24+(B24*K10)</f>
        <v>1181.7574465536</v>
      </c>
      <c r="C25" s="2">
        <f t="shared" si="5"/>
        <v>4792.09678848</v>
      </c>
      <c r="D25" s="7">
        <f t="shared" si="6"/>
        <v>3031.301328323074</v>
      </c>
      <c r="E25" s="7">
        <v>0</v>
      </c>
      <c r="F25" s="7">
        <f t="shared" si="1"/>
        <v>12974.898564803078</v>
      </c>
      <c r="G25" s="7">
        <f t="shared" si="7"/>
        <v>4964.656237056</v>
      </c>
      <c r="H25" s="7">
        <f t="shared" si="8"/>
        <v>2301.995469387077</v>
      </c>
      <c r="I25" s="7">
        <f t="shared" si="9"/>
        <v>3723.492177792</v>
      </c>
      <c r="J25" s="7">
        <f t="shared" si="2"/>
        <v>7547.655604441076</v>
      </c>
      <c r="K25" s="7">
        <f t="shared" si="10"/>
        <v>3507.243314688</v>
      </c>
      <c r="L25" s="7">
        <f t="shared" si="11"/>
        <v>8461.610558235077</v>
      </c>
      <c r="M25" s="7">
        <f t="shared" si="12"/>
        <v>2556.5176903679994</v>
      </c>
      <c r="N25" s="7">
        <f t="shared" si="3"/>
        <v>12479.760672755077</v>
      </c>
      <c r="O25" s="7">
        <f t="shared" si="13"/>
        <v>2045.2141522944</v>
      </c>
      <c r="P25" s="7">
        <f t="shared" si="14"/>
        <v>14640.735740124674</v>
      </c>
      <c r="Q25" s="7">
        <f t="shared" si="15"/>
        <v>1817.9192862720001</v>
      </c>
      <c r="R25" s="7">
        <f t="shared" si="16"/>
        <v>15601.375559411073</v>
      </c>
      <c r="S25" s="7">
        <f t="shared" si="17"/>
        <v>2813.70820608</v>
      </c>
      <c r="T25" s="7">
        <f t="shared" si="4"/>
        <v>11392.769774723076</v>
      </c>
      <c r="U25" s="7">
        <v>0</v>
      </c>
      <c r="V25" s="7">
        <f t="shared" si="18"/>
        <v>17231.212188803078</v>
      </c>
    </row>
    <row r="26" spans="1:22" ht="12.75">
      <c r="A26" s="3">
        <f t="shared" si="0"/>
        <v>2022</v>
      </c>
      <c r="B26" s="7">
        <f>B25+(B25*K10)</f>
        <v>1219.573684843315</v>
      </c>
      <c r="C26" s="2">
        <f t="shared" si="5"/>
        <v>4945.44388571136</v>
      </c>
      <c r="D26" s="7">
        <f t="shared" si="6"/>
        <v>-397.00762162332376</v>
      </c>
      <c r="E26" s="7">
        <f>C26</f>
        <v>4945.44388571136</v>
      </c>
      <c r="F26" s="7">
        <f t="shared" si="1"/>
        <v>10242.64142141028</v>
      </c>
      <c r="G26" s="7">
        <f t="shared" si="7"/>
        <v>5123.525236641792</v>
      </c>
      <c r="H26" s="7">
        <f t="shared" si="8"/>
        <v>-1355.446241615272</v>
      </c>
      <c r="I26" s="7">
        <f t="shared" si="9"/>
        <v>3842.643927481344</v>
      </c>
      <c r="J26" s="7">
        <f t="shared" si="2"/>
        <v>5538.291412052955</v>
      </c>
      <c r="K26" s="7">
        <f t="shared" si="10"/>
        <v>3619.4751007580157</v>
      </c>
      <c r="L26" s="7">
        <f t="shared" si="11"/>
        <v>6739.392039335864</v>
      </c>
      <c r="M26" s="7">
        <f t="shared" si="12"/>
        <v>2638.3262564597753</v>
      </c>
      <c r="N26" s="7">
        <f t="shared" si="3"/>
        <v>12019.961506170506</v>
      </c>
      <c r="O26" s="7">
        <f t="shared" si="13"/>
        <v>2110.661005167821</v>
      </c>
      <c r="P26" s="7">
        <f t="shared" si="14"/>
        <v>14859.870079547927</v>
      </c>
      <c r="Q26" s="7">
        <f t="shared" si="15"/>
        <v>1876.0927034327042</v>
      </c>
      <c r="R26" s="7">
        <f t="shared" si="16"/>
        <v>16122.322987919495</v>
      </c>
      <c r="S26" s="7">
        <f t="shared" si="17"/>
        <v>2903.7468686745597</v>
      </c>
      <c r="T26" s="7">
        <f t="shared" si="4"/>
        <v>10591.460633061479</v>
      </c>
      <c r="U26" s="7">
        <f>S26</f>
        <v>2903.7468686745597</v>
      </c>
      <c r="V26" s="7">
        <f t="shared" si="18"/>
        <v>16838.59401612708</v>
      </c>
    </row>
    <row r="27" spans="1:22" ht="12.75">
      <c r="A27" s="3">
        <f t="shared" si="0"/>
        <v>2023</v>
      </c>
      <c r="B27" s="7">
        <f>B26+(B26*K10)</f>
        <v>1258.6000427583012</v>
      </c>
      <c r="C27" s="2">
        <f t="shared" si="5"/>
        <v>5103.698090054124</v>
      </c>
      <c r="D27" s="7">
        <f t="shared" si="6"/>
        <v>-4181.794199439698</v>
      </c>
      <c r="E27" s="7">
        <v>0</v>
      </c>
      <c r="F27" s="7">
        <f t="shared" si="1"/>
        <v>12306.328366660384</v>
      </c>
      <c r="G27" s="7">
        <f t="shared" si="7"/>
        <v>5287.478044214329</v>
      </c>
      <c r="H27" s="7">
        <f t="shared" si="8"/>
        <v>-5391.103476991288</v>
      </c>
      <c r="I27" s="7">
        <f t="shared" si="9"/>
        <v>3965.608533160747</v>
      </c>
      <c r="J27" s="7">
        <f t="shared" si="2"/>
        <v>3307.0653234872975</v>
      </c>
      <c r="K27" s="7">
        <f t="shared" si="10"/>
        <v>3735.298303982272</v>
      </c>
      <c r="L27" s="7">
        <f t="shared" si="11"/>
        <v>4822.553223858486</v>
      </c>
      <c r="M27" s="7">
        <f t="shared" si="12"/>
        <v>2722.752696666488</v>
      </c>
      <c r="N27" s="7">
        <f t="shared" si="3"/>
        <v>11485.308160687337</v>
      </c>
      <c r="O27" s="7">
        <f t="shared" si="13"/>
        <v>2178.2021573331913</v>
      </c>
      <c r="P27" s="7">
        <f t="shared" si="14"/>
        <v>15068.560873534476</v>
      </c>
      <c r="Q27" s="7">
        <f t="shared" si="15"/>
        <v>1936.1276699425507</v>
      </c>
      <c r="R27" s="7">
        <f t="shared" si="16"/>
        <v>16661.459972882694</v>
      </c>
      <c r="S27" s="7">
        <f t="shared" si="17"/>
        <v>2996.6667684721456</v>
      </c>
      <c r="T27" s="7">
        <f t="shared" si="4"/>
        <v>9682.898154655019</v>
      </c>
      <c r="U27" s="7">
        <v>0</v>
      </c>
      <c r="V27" s="7">
        <f t="shared" si="18"/>
        <v>19363.997643007362</v>
      </c>
    </row>
    <row r="28" spans="1:22" ht="12.75">
      <c r="A28" s="3">
        <f t="shared" si="0"/>
        <v>2024</v>
      </c>
      <c r="B28" s="7">
        <f>B27+(B27*K10)</f>
        <v>1298.875244126567</v>
      </c>
      <c r="C28" s="2">
        <f t="shared" si="5"/>
        <v>5267.016428935856</v>
      </c>
      <c r="D28" s="7">
        <f t="shared" si="6"/>
        <v>-8351.739711120907</v>
      </c>
      <c r="E28" s="7">
        <f>C28</f>
        <v>5267.016428935856</v>
      </c>
      <c r="F28" s="7">
        <f t="shared" si="1"/>
        <v>9290.551434606181</v>
      </c>
      <c r="G28" s="7">
        <f t="shared" si="7"/>
        <v>5456.677341629188</v>
      </c>
      <c r="H28" s="7">
        <f t="shared" si="8"/>
        <v>-9835.36155079444</v>
      </c>
      <c r="I28" s="7">
        <f t="shared" si="9"/>
        <v>4092.508006221891</v>
      </c>
      <c r="J28" s="7">
        <f t="shared" si="2"/>
        <v>835.8484011249452</v>
      </c>
      <c r="K28" s="7">
        <f t="shared" si="10"/>
        <v>3854.827849709705</v>
      </c>
      <c r="L28" s="7">
        <f t="shared" si="11"/>
        <v>2695.100611034302</v>
      </c>
      <c r="M28" s="7">
        <f t="shared" si="12"/>
        <v>2809.880782959816</v>
      </c>
      <c r="N28" s="7">
        <f t="shared" si="3"/>
        <v>10869.195460191062</v>
      </c>
      <c r="O28" s="7">
        <f t="shared" si="13"/>
        <v>2247.9046263678533</v>
      </c>
      <c r="P28" s="7">
        <f t="shared" si="14"/>
        <v>15265.252019529464</v>
      </c>
      <c r="Q28" s="7">
        <f t="shared" si="15"/>
        <v>1998.0837553807123</v>
      </c>
      <c r="R28" s="7">
        <f t="shared" si="16"/>
        <v>17219.474926819203</v>
      </c>
      <c r="S28" s="7">
        <f t="shared" si="17"/>
        <v>3092.560105063254</v>
      </c>
      <c r="T28" s="7">
        <f t="shared" si="4"/>
        <v>8657.937431633041</v>
      </c>
      <c r="U28" s="7">
        <f>S28</f>
        <v>3092.560105063254</v>
      </c>
      <c r="V28" s="7">
        <f t="shared" si="18"/>
        <v>19016.71388417005</v>
      </c>
    </row>
    <row r="29" spans="1:22" ht="12.75">
      <c r="A29" s="3">
        <f t="shared" si="0"/>
        <v>2025</v>
      </c>
      <c r="B29" s="7">
        <f>B28+(B28*K10)</f>
        <v>1340.4392519386172</v>
      </c>
      <c r="C29" s="2">
        <f t="shared" si="5"/>
        <v>5435.560954661803</v>
      </c>
      <c r="D29" s="7">
        <f t="shared" si="6"/>
        <v>-12937.652445986852</v>
      </c>
      <c r="E29" s="7">
        <v>0</v>
      </c>
      <c r="F29" s="7">
        <f t="shared" si="1"/>
        <v>11375.160034602934</v>
      </c>
      <c r="G29" s="7">
        <f t="shared" si="7"/>
        <v>5631.291016561322</v>
      </c>
      <c r="H29" s="7">
        <f t="shared" si="8"/>
        <v>-14720.857876337053</v>
      </c>
      <c r="I29" s="7">
        <f t="shared" si="9"/>
        <v>4223.468262420991</v>
      </c>
      <c r="J29" s="7">
        <f t="shared" si="2"/>
        <v>-1894.8404736429793</v>
      </c>
      <c r="K29" s="7">
        <f t="shared" si="10"/>
        <v>3978.1823409004155</v>
      </c>
      <c r="L29" s="7">
        <f t="shared" si="11"/>
        <v>339.8453124806083</v>
      </c>
      <c r="M29" s="7">
        <f t="shared" si="12"/>
        <v>2899.7969680145297</v>
      </c>
      <c r="N29" s="7">
        <f t="shared" si="3"/>
        <v>10164.512173964227</v>
      </c>
      <c r="O29" s="7">
        <f t="shared" si="13"/>
        <v>2319.8375744116247</v>
      </c>
      <c r="P29" s="7">
        <f t="shared" si="14"/>
        <v>15448.252086059223</v>
      </c>
      <c r="Q29" s="7">
        <f t="shared" si="15"/>
        <v>2062.0224355528953</v>
      </c>
      <c r="R29" s="7">
        <f t="shared" si="16"/>
        <v>17797.085735717974</v>
      </c>
      <c r="S29" s="7">
        <f t="shared" si="17"/>
        <v>3191.522028425278</v>
      </c>
      <c r="T29" s="7">
        <f t="shared" si="4"/>
        <v>7506.741022996396</v>
      </c>
      <c r="U29" s="7">
        <v>0</v>
      </c>
      <c r="V29" s="7">
        <f t="shared" si="18"/>
        <v>21782.153855636276</v>
      </c>
    </row>
    <row r="30" spans="1:22" ht="12.75">
      <c r="A30" s="3">
        <f t="shared" si="0"/>
        <v>2026</v>
      </c>
      <c r="B30" s="7">
        <f>B29+(B29*K10)</f>
        <v>1383.333308000653</v>
      </c>
      <c r="C30" s="2">
        <f t="shared" si="5"/>
        <v>5609.498905210981</v>
      </c>
      <c r="D30" s="7">
        <f t="shared" si="6"/>
        <v>-17972.620382856214</v>
      </c>
      <c r="E30" s="7">
        <f>C30</f>
        <v>5609.498905210981</v>
      </c>
      <c r="F30" s="7">
        <f t="shared" si="1"/>
        <v>8042.088971374857</v>
      </c>
      <c r="G30" s="7">
        <f t="shared" si="7"/>
        <v>5811.492329091285</v>
      </c>
      <c r="H30" s="7">
        <f t="shared" si="8"/>
        <v>-20082.643617211237</v>
      </c>
      <c r="I30" s="7">
        <f t="shared" si="9"/>
        <v>4358.619246818463</v>
      </c>
      <c r="J30" s="7">
        <f t="shared" si="2"/>
        <v>-4905.931914055752</v>
      </c>
      <c r="K30" s="7">
        <f t="shared" si="10"/>
        <v>4105.484175809229</v>
      </c>
      <c r="L30" s="7">
        <f t="shared" si="11"/>
        <v>-2261.683051894279</v>
      </c>
      <c r="M30" s="7">
        <f t="shared" si="12"/>
        <v>2992.5904709909946</v>
      </c>
      <c r="N30" s="7">
        <f t="shared" si="3"/>
        <v>9363.604194711428</v>
      </c>
      <c r="O30" s="7">
        <f t="shared" si="13"/>
        <v>2394.0723767927966</v>
      </c>
      <c r="P30" s="7">
        <f t="shared" si="14"/>
        <v>15615.723994851272</v>
      </c>
      <c r="Q30" s="7">
        <f t="shared" si="15"/>
        <v>2128.007153490588</v>
      </c>
      <c r="R30" s="7">
        <f t="shared" si="16"/>
        <v>18395.041223288343</v>
      </c>
      <c r="S30" s="7">
        <f t="shared" si="17"/>
        <v>3293.6507333348873</v>
      </c>
      <c r="T30" s="7">
        <f t="shared" si="4"/>
        <v>6218.728800831956</v>
      </c>
      <c r="U30" s="7">
        <f>S30</f>
        <v>3293.6507333348873</v>
      </c>
      <c r="V30" s="7">
        <f t="shared" si="18"/>
        <v>21493.42053175663</v>
      </c>
    </row>
    <row r="31" spans="1:22" ht="12.75">
      <c r="A31" s="3">
        <f t="shared" si="0"/>
        <v>2027</v>
      </c>
      <c r="B31" s="7">
        <f>B30+(B30*K10)</f>
        <v>1427.5999738566738</v>
      </c>
      <c r="C31" s="2">
        <f t="shared" si="5"/>
        <v>5789.002870177733</v>
      </c>
      <c r="D31" s="7">
        <f t="shared" si="6"/>
        <v>-23492.17470780724</v>
      </c>
      <c r="E31" s="7">
        <v>0</v>
      </c>
      <c r="F31" s="7">
        <f t="shared" si="1"/>
        <v>10132.567171397737</v>
      </c>
      <c r="G31" s="7">
        <f t="shared" si="7"/>
        <v>5997.460083622206</v>
      </c>
      <c r="H31" s="7">
        <f t="shared" si="8"/>
        <v>-25958.356782011586</v>
      </c>
      <c r="I31" s="7">
        <f t="shared" si="9"/>
        <v>4498.095062716653</v>
      </c>
      <c r="J31" s="7">
        <f t="shared" si="2"/>
        <v>-8219.910238729666</v>
      </c>
      <c r="K31" s="7">
        <f t="shared" si="10"/>
        <v>4236.8596694351245</v>
      </c>
      <c r="L31" s="7">
        <f t="shared" si="11"/>
        <v>-5129.328562935362</v>
      </c>
      <c r="M31" s="7">
        <f t="shared" si="12"/>
        <v>3088.3533660627063</v>
      </c>
      <c r="N31" s="7">
        <f t="shared" si="3"/>
        <v>8458.235094305164</v>
      </c>
      <c r="O31" s="7">
        <f t="shared" si="13"/>
        <v>2470.682692850166</v>
      </c>
      <c r="P31" s="7">
        <f t="shared" si="14"/>
        <v>15765.673953667341</v>
      </c>
      <c r="Q31" s="7">
        <f t="shared" si="15"/>
        <v>2196.1033824022866</v>
      </c>
      <c r="R31" s="7">
        <f t="shared" si="16"/>
        <v>19014.122698542884</v>
      </c>
      <c r="S31" s="7">
        <f t="shared" si="17"/>
        <v>3399.0475568016036</v>
      </c>
      <c r="T31" s="7">
        <f t="shared" si="4"/>
        <v>4782.52423211523</v>
      </c>
      <c r="U31" s="7">
        <v>0</v>
      </c>
      <c r="V31" s="7">
        <f t="shared" si="18"/>
        <v>24525.49194100624</v>
      </c>
    </row>
    <row r="32" spans="1:22" ht="12.75">
      <c r="A32" s="3">
        <f t="shared" si="0"/>
        <v>2028</v>
      </c>
      <c r="B32" s="7">
        <f>B31+(B31*K10)</f>
        <v>1473.2831730200874</v>
      </c>
      <c r="C32" s="2">
        <f t="shared" si="5"/>
        <v>5974.2509620234205</v>
      </c>
      <c r="D32" s="7">
        <f t="shared" si="6"/>
        <v>-29534.464904245673</v>
      </c>
      <c r="E32" s="7">
        <f>C32</f>
        <v>5974.2509620234205</v>
      </c>
      <c r="F32" s="7">
        <f t="shared" si="1"/>
        <v>6444.008906503653</v>
      </c>
      <c r="G32" s="7">
        <f t="shared" si="7"/>
        <v>6189.378806298117</v>
      </c>
      <c r="H32" s="7">
        <f t="shared" si="8"/>
        <v>-32388.40756791902</v>
      </c>
      <c r="I32" s="7">
        <f t="shared" si="9"/>
        <v>4642.034104723586</v>
      </c>
      <c r="J32" s="7">
        <f t="shared" si="2"/>
        <v>-11860.925065032836</v>
      </c>
      <c r="K32" s="7">
        <f t="shared" si="10"/>
        <v>4372.439178857048</v>
      </c>
      <c r="L32" s="7">
        <f t="shared" si="11"/>
        <v>-8284.407746066392</v>
      </c>
      <c r="M32" s="7">
        <f t="shared" si="12"/>
        <v>3187.180673776713</v>
      </c>
      <c r="N32" s="7">
        <f t="shared" si="3"/>
        <v>7439.543872261307</v>
      </c>
      <c r="O32" s="7">
        <f t="shared" si="13"/>
        <v>2549.744539021371</v>
      </c>
      <c r="P32" s="7">
        <f t="shared" si="14"/>
        <v>15895.939586534181</v>
      </c>
      <c r="Q32" s="7">
        <f t="shared" si="15"/>
        <v>2266.3786906391597</v>
      </c>
      <c r="R32" s="7">
        <f t="shared" si="16"/>
        <v>19655.145591933222</v>
      </c>
      <c r="S32" s="7">
        <f t="shared" si="17"/>
        <v>3507.817078619255</v>
      </c>
      <c r="T32" s="7">
        <f t="shared" si="4"/>
        <v>3185.896844875536</v>
      </c>
      <c r="U32" s="7">
        <f>S32</f>
        <v>3507.817078619255</v>
      </c>
      <c r="V32" s="7">
        <f t="shared" si="18"/>
        <v>24310.872293388915</v>
      </c>
    </row>
    <row r="33" spans="1:22" ht="12.75">
      <c r="A33" s="3">
        <f t="shared" si="0"/>
        <v>2029</v>
      </c>
      <c r="B33" s="7">
        <f>B32+(B32*K10)</f>
        <v>1520.42823455673</v>
      </c>
      <c r="C33" s="2">
        <f t="shared" si="5"/>
        <v>6165.42699280817</v>
      </c>
      <c r="D33" s="7">
        <f t="shared" si="6"/>
        <v>-36140.446229375346</v>
      </c>
      <c r="E33" s="7">
        <v>0</v>
      </c>
      <c r="F33" s="7">
        <f t="shared" si="1"/>
        <v>8521.94774093461</v>
      </c>
      <c r="G33" s="7">
        <f t="shared" si="7"/>
        <v>6387.438928099657</v>
      </c>
      <c r="H33" s="7">
        <f t="shared" si="8"/>
        <v>-39416.176814797305</v>
      </c>
      <c r="I33" s="7">
        <f t="shared" si="9"/>
        <v>4790.579196074741</v>
      </c>
      <c r="J33" s="7">
        <f t="shared" si="2"/>
        <v>-15854.910804684176</v>
      </c>
      <c r="K33" s="7">
        <f t="shared" si="10"/>
        <v>4512.3572325804735</v>
      </c>
      <c r="L33" s="7">
        <f t="shared" si="11"/>
        <v>-11749.815309895814</v>
      </c>
      <c r="M33" s="7">
        <f t="shared" si="12"/>
        <v>3289.1704553375675</v>
      </c>
      <c r="N33" s="7">
        <f t="shared" si="3"/>
        <v>6297.999698957732</v>
      </c>
      <c r="O33" s="7">
        <f t="shared" si="13"/>
        <v>2631.336364270055</v>
      </c>
      <c r="P33" s="7">
        <f t="shared" si="14"/>
        <v>16004.177204297224</v>
      </c>
      <c r="Q33" s="7">
        <f t="shared" si="15"/>
        <v>2338.9028087396127</v>
      </c>
      <c r="R33" s="7">
        <f t="shared" si="16"/>
        <v>20318.96118560464</v>
      </c>
      <c r="S33" s="7">
        <f t="shared" si="17"/>
        <v>3620.067225135071</v>
      </c>
      <c r="T33" s="7">
        <f t="shared" si="4"/>
        <v>1415.7006098574534</v>
      </c>
      <c r="U33" s="7">
        <v>0</v>
      </c>
      <c r="V33" s="7">
        <f t="shared" si="18"/>
        <v>27639.49156490184</v>
      </c>
    </row>
    <row r="34" spans="1:22" ht="12.75">
      <c r="A34" s="3">
        <f t="shared" si="0"/>
        <v>2030</v>
      </c>
      <c r="B34" s="7">
        <f>B33+(B33*K10)</f>
        <v>1569.0819380625455</v>
      </c>
      <c r="C34" s="2">
        <f t="shared" si="5"/>
        <v>6362.720656578032</v>
      </c>
      <c r="D34" s="7">
        <f t="shared" si="6"/>
        <v>-43354.08044828272</v>
      </c>
      <c r="E34" s="7">
        <f>C34</f>
        <v>6362.720656578032</v>
      </c>
      <c r="F34" s="7">
        <f t="shared" si="1"/>
        <v>4434.6810999489235</v>
      </c>
      <c r="G34" s="7">
        <f t="shared" si="7"/>
        <v>6591.836973798846</v>
      </c>
      <c r="H34" s="7">
        <f t="shared" si="8"/>
        <v>-47088.22849190504</v>
      </c>
      <c r="I34" s="7">
        <f t="shared" si="9"/>
        <v>4943.877730349132</v>
      </c>
      <c r="J34" s="7">
        <f t="shared" si="2"/>
        <v>-20229.71461763428</v>
      </c>
      <c r="K34" s="7">
        <f t="shared" si="10"/>
        <v>4656.752664023049</v>
      </c>
      <c r="L34" s="7">
        <f t="shared" si="11"/>
        <v>-15550.137371884648</v>
      </c>
      <c r="M34" s="7">
        <f t="shared" si="12"/>
        <v>3394.4239099083698</v>
      </c>
      <c r="N34" s="7">
        <f t="shared" si="3"/>
        <v>5023.353441703328</v>
      </c>
      <c r="O34" s="7">
        <f t="shared" si="13"/>
        <v>2715.539127926697</v>
      </c>
      <c r="P34" s="7">
        <f t="shared" si="14"/>
        <v>16087.848154398258</v>
      </c>
      <c r="Q34" s="7">
        <f t="shared" si="15"/>
        <v>2413.7476986192805</v>
      </c>
      <c r="R34" s="7">
        <f t="shared" si="16"/>
        <v>21006.45844370461</v>
      </c>
      <c r="S34" s="7">
        <f t="shared" si="17"/>
        <v>3735.9093763393935</v>
      </c>
      <c r="T34" s="7">
        <f t="shared" si="4"/>
        <v>-542.192050064994</v>
      </c>
      <c r="U34" s="7">
        <f>S34</f>
        <v>3735.9093763393935</v>
      </c>
      <c r="V34" s="7">
        <f t="shared" si="18"/>
        <v>27517.264271832504</v>
      </c>
    </row>
    <row r="35" spans="1:22" ht="12.75">
      <c r="A35" s="3">
        <f t="shared" si="0"/>
        <v>2031</v>
      </c>
      <c r="B35" s="7">
        <f>B34+(B34*K10)</f>
        <v>1619.292560080547</v>
      </c>
      <c r="C35" s="2">
        <f t="shared" si="5"/>
        <v>6566.327717588529</v>
      </c>
      <c r="D35" s="7">
        <f t="shared" si="6"/>
        <v>-51222.55075796486</v>
      </c>
      <c r="E35" s="7">
        <v>0</v>
      </c>
      <c r="F35" s="7">
        <f t="shared" si="1"/>
        <v>6477.751816231535</v>
      </c>
      <c r="G35" s="7">
        <f t="shared" si="7"/>
        <v>6802.775756960409</v>
      </c>
      <c r="H35" s="7">
        <f t="shared" si="8"/>
        <v>-55454.537204012624</v>
      </c>
      <c r="I35" s="7">
        <f t="shared" si="9"/>
        <v>5102.081817720305</v>
      </c>
      <c r="J35" s="7">
        <f t="shared" si="2"/>
        <v>-25015.2334193028</v>
      </c>
      <c r="K35" s="7">
        <f t="shared" si="10"/>
        <v>4805.768749271787</v>
      </c>
      <c r="L35" s="7">
        <f t="shared" si="11"/>
        <v>-19711.772697902175</v>
      </c>
      <c r="M35" s="7">
        <f t="shared" si="12"/>
        <v>3503.0454750254376</v>
      </c>
      <c r="N35" s="7">
        <f t="shared" si="3"/>
        <v>3604.5857468833083</v>
      </c>
      <c r="O35" s="7">
        <f t="shared" si="13"/>
        <v>2802.4363800203514</v>
      </c>
      <c r="P35" s="7">
        <f t="shared" si="14"/>
        <v>16144.204184471973</v>
      </c>
      <c r="Q35" s="7">
        <f t="shared" si="15"/>
        <v>2490.9876249750973</v>
      </c>
      <c r="R35" s="7">
        <f t="shared" si="16"/>
        <v>21718.565949075022</v>
      </c>
      <c r="S35" s="7">
        <f t="shared" si="17"/>
        <v>3855.458476382254</v>
      </c>
      <c r="T35" s="7">
        <f t="shared" si="4"/>
        <v>-2702.960930665612</v>
      </c>
      <c r="U35" s="7">
        <v>0</v>
      </c>
      <c r="V35" s="7">
        <f t="shared" si="18"/>
        <v>31176.115810146966</v>
      </c>
    </row>
    <row r="36" spans="1:22" ht="12.75">
      <c r="A36" s="3">
        <f t="shared" si="0"/>
        <v>2032</v>
      </c>
      <c r="B36" s="7">
        <f>B35+(B35*K10)</f>
        <v>1671.1099220031244</v>
      </c>
      <c r="C36" s="2">
        <f t="shared" si="5"/>
        <v>6776.450204551362</v>
      </c>
      <c r="D36" s="7">
        <f t="shared" si="6"/>
        <v>-59796.49189903043</v>
      </c>
      <c r="E36" s="7">
        <f>C36</f>
        <v>6776.450204551362</v>
      </c>
      <c r="F36" s="7">
        <f t="shared" si="1"/>
        <v>1942.8318553597237</v>
      </c>
      <c r="G36" s="7">
        <f t="shared" si="7"/>
        <v>7020.464581183142</v>
      </c>
      <c r="H36" s="7">
        <f t="shared" si="8"/>
        <v>-64568.73177293331</v>
      </c>
      <c r="I36" s="7">
        <f t="shared" si="9"/>
        <v>5265.348435887355</v>
      </c>
      <c r="J36" s="7">
        <f t="shared" si="2"/>
        <v>-30243.560577998007</v>
      </c>
      <c r="K36" s="7">
        <f t="shared" si="10"/>
        <v>4959.553349248484</v>
      </c>
      <c r="L36" s="7">
        <f t="shared" si="11"/>
        <v>-24263.06251946047</v>
      </c>
      <c r="M36" s="7">
        <f t="shared" si="12"/>
        <v>3615.1429302262513</v>
      </c>
      <c r="N36" s="7">
        <f t="shared" si="3"/>
        <v>2029.8514354822319</v>
      </c>
      <c r="O36" s="7">
        <f t="shared" si="13"/>
        <v>2892.1143441810027</v>
      </c>
      <c r="P36" s="7">
        <f t="shared" si="14"/>
        <v>16170.271749747353</v>
      </c>
      <c r="Q36" s="7">
        <f t="shared" si="15"/>
        <v>2570.6992289743002</v>
      </c>
      <c r="R36" s="7">
        <f t="shared" si="16"/>
        <v>22456.25395307932</v>
      </c>
      <c r="S36" s="7">
        <f t="shared" si="17"/>
        <v>3978.833147626486</v>
      </c>
      <c r="T36" s="7">
        <f t="shared" si="4"/>
        <v>-5082.913726895348</v>
      </c>
      <c r="U36" s="7">
        <f>S36</f>
        <v>3978.833147626486</v>
      </c>
      <c r="V36" s="7">
        <f t="shared" si="18"/>
        <v>31167.698385774107</v>
      </c>
    </row>
    <row r="37" spans="1:22" ht="12.75">
      <c r="A37" s="3">
        <f t="shared" si="0"/>
        <v>2033</v>
      </c>
      <c r="B37" s="7">
        <f>B36+(B36*K10)</f>
        <v>1724.5854395072245</v>
      </c>
      <c r="C37" s="2">
        <f t="shared" si="5"/>
        <v>6993.296611097006</v>
      </c>
      <c r="D37" s="7">
        <f t="shared" si="6"/>
        <v>-69130.23652278684</v>
      </c>
      <c r="E37" s="7">
        <v>0</v>
      </c>
      <c r="F37" s="7">
        <f t="shared" si="1"/>
        <v>3924.136505507635</v>
      </c>
      <c r="G37" s="7">
        <f t="shared" si="7"/>
        <v>7245.119447781003</v>
      </c>
      <c r="H37" s="7">
        <f t="shared" si="8"/>
        <v>-74488.35602454693</v>
      </c>
      <c r="I37" s="7">
        <f t="shared" si="9"/>
        <v>5433.83958583575</v>
      </c>
      <c r="J37" s="7">
        <f t="shared" si="2"/>
        <v>-35949.14298402089</v>
      </c>
      <c r="K37" s="7">
        <f t="shared" si="10"/>
        <v>5118.259056424436</v>
      </c>
      <c r="L37" s="7">
        <f t="shared" si="11"/>
        <v>-29234.42953197441</v>
      </c>
      <c r="M37" s="7">
        <f t="shared" si="12"/>
        <v>3730.8275039934915</v>
      </c>
      <c r="N37" s="7">
        <f t="shared" si="3"/>
        <v>286.41995224522725</v>
      </c>
      <c r="O37" s="7">
        <f t="shared" si="13"/>
        <v>2984.6620031947946</v>
      </c>
      <c r="P37" s="7">
        <f t="shared" si="14"/>
        <v>16162.835189307605</v>
      </c>
      <c r="Q37" s="7">
        <f t="shared" si="15"/>
        <v>2652.961604301478</v>
      </c>
      <c r="R37" s="7">
        <f t="shared" si="16"/>
        <v>23220.53654576612</v>
      </c>
      <c r="S37" s="7">
        <f t="shared" si="17"/>
        <v>4106.155808350533</v>
      </c>
      <c r="T37" s="7">
        <f t="shared" si="4"/>
        <v>-7699.567075855826</v>
      </c>
      <c r="U37" s="7">
        <v>0</v>
      </c>
      <c r="V37" s="7">
        <f t="shared" si="18"/>
        <v>35194.74369305102</v>
      </c>
    </row>
    <row r="38" spans="1:22" ht="12.75">
      <c r="A38" s="3">
        <f t="shared" si="0"/>
        <v>2034</v>
      </c>
      <c r="B38" s="7">
        <f>B37+(B37*K10)</f>
        <v>1779.7721735714556</v>
      </c>
      <c r="C38" s="2">
        <f t="shared" si="5"/>
        <v>7217.08210265211</v>
      </c>
      <c r="D38" s="7">
        <f t="shared" si="6"/>
        <v>-79282.07895631259</v>
      </c>
      <c r="E38" s="7">
        <f>C38</f>
        <v>7217.08210265211</v>
      </c>
      <c r="F38" s="7">
        <f t="shared" si="1"/>
        <v>-1113.8998160374822</v>
      </c>
      <c r="G38" s="7">
        <f t="shared" si="7"/>
        <v>7476.963270109995</v>
      </c>
      <c r="H38" s="7">
        <f t="shared" si="8"/>
        <v>-85275.14799065374</v>
      </c>
      <c r="I38" s="7">
        <f t="shared" si="9"/>
        <v>5607.722452582494</v>
      </c>
      <c r="J38" s="7">
        <f t="shared" si="2"/>
        <v>-42168.94921976338</v>
      </c>
      <c r="K38" s="7">
        <f t="shared" si="10"/>
        <v>5282.043346230018</v>
      </c>
      <c r="L38" s="7">
        <f t="shared" si="11"/>
        <v>-34658.52671972118</v>
      </c>
      <c r="M38" s="7">
        <f t="shared" si="12"/>
        <v>3850.2139841212834</v>
      </c>
      <c r="N38" s="7">
        <f t="shared" si="3"/>
        <v>-1639.3884094974323</v>
      </c>
      <c r="O38" s="7">
        <f t="shared" si="13"/>
        <v>3080.171187297028</v>
      </c>
      <c r="P38" s="7">
        <f t="shared" si="14"/>
        <v>16118.418690983568</v>
      </c>
      <c r="Q38" s="7">
        <f t="shared" si="15"/>
        <v>2737.8563756391254</v>
      </c>
      <c r="R38" s="7">
        <f t="shared" si="16"/>
        <v>24012.473954052082</v>
      </c>
      <c r="S38" s="7">
        <f t="shared" si="17"/>
        <v>4237.5527942177505</v>
      </c>
      <c r="T38" s="7">
        <f t="shared" si="4"/>
        <v>-10571.733339662027</v>
      </c>
      <c r="U38" s="7">
        <f>S38</f>
        <v>4237.5527942177505</v>
      </c>
      <c r="V38" s="7">
        <f t="shared" si="18"/>
        <v>35325.17918306831</v>
      </c>
    </row>
    <row r="39" spans="1:22" ht="12.75">
      <c r="A39" s="3">
        <f t="shared" si="0"/>
        <v>2035</v>
      </c>
      <c r="B39" s="7">
        <f>B38+(B38*K10)</f>
        <v>1836.7248831257423</v>
      </c>
      <c r="C39" s="2">
        <f t="shared" si="5"/>
        <v>7448.0287299369775</v>
      </c>
      <c r="D39" s="7">
        <f t="shared" si="6"/>
        <v>-90314.55758824691</v>
      </c>
      <c r="E39" s="7">
        <v>0</v>
      </c>
      <c r="F39" s="7">
        <f t="shared" si="1"/>
        <v>773.4228217844384</v>
      </c>
      <c r="G39" s="7">
        <f t="shared" si="7"/>
        <v>7716.226094753515</v>
      </c>
      <c r="H39" s="7">
        <f t="shared" si="8"/>
        <v>-96995.33881980847</v>
      </c>
      <c r="I39" s="7">
        <f t="shared" si="9"/>
        <v>5787.169571065134</v>
      </c>
      <c r="J39" s="7">
        <f t="shared" si="2"/>
        <v>-48942.64961126741</v>
      </c>
      <c r="K39" s="7">
        <f t="shared" si="10"/>
        <v>5451.068733309378</v>
      </c>
      <c r="L39" s="7">
        <f t="shared" si="11"/>
        <v>-40570.396698466495</v>
      </c>
      <c r="M39" s="7">
        <f t="shared" si="12"/>
        <v>3973.4208316131644</v>
      </c>
      <c r="N39" s="7">
        <f t="shared" si="3"/>
        <v>-3762.2708048308727</v>
      </c>
      <c r="O39" s="7">
        <f t="shared" si="13"/>
        <v>3178.736665290533</v>
      </c>
      <c r="P39" s="7">
        <f t="shared" si="14"/>
        <v>16033.266959006432</v>
      </c>
      <c r="Q39" s="7">
        <f t="shared" si="15"/>
        <v>2825.4677796595774</v>
      </c>
      <c r="R39" s="7">
        <f t="shared" si="16"/>
        <v>24833.174976120696</v>
      </c>
      <c r="S39" s="7">
        <f t="shared" si="17"/>
        <v>4373.154483632718</v>
      </c>
      <c r="T39" s="7">
        <f t="shared" si="4"/>
        <v>-13719.613532126543</v>
      </c>
      <c r="U39" s="7">
        <v>0</v>
      </c>
      <c r="V39" s="7">
        <f t="shared" si="18"/>
        <v>39763.237350827636</v>
      </c>
    </row>
    <row r="40" spans="1:22" ht="12.75">
      <c r="A40" s="3">
        <f t="shared" si="0"/>
        <v>2036</v>
      </c>
      <c r="B40" s="7">
        <f>B39+(B39*K10)</f>
        <v>1895.500079385766</v>
      </c>
      <c r="C40" s="2">
        <f t="shared" si="5"/>
        <v>7686.36564929496</v>
      </c>
      <c r="D40" s="7">
        <f t="shared" si="6"/>
        <v>-102294.7571837764</v>
      </c>
      <c r="E40" s="7">
        <f>C40</f>
        <v>7686.36564929496</v>
      </c>
      <c r="F40" s="7">
        <f t="shared" si="1"/>
        <v>-4830.618145042841</v>
      </c>
      <c r="G40" s="7">
        <f t="shared" si="7"/>
        <v>7963.145329785628</v>
      </c>
      <c r="H40" s="7">
        <f t="shared" si="8"/>
        <v>-109719.97278203795</v>
      </c>
      <c r="I40" s="7">
        <f t="shared" si="9"/>
        <v>5972.358997339218</v>
      </c>
      <c r="J40" s="7">
        <f t="shared" si="2"/>
        <v>-56312.80899645257</v>
      </c>
      <c r="K40" s="7">
        <f t="shared" si="10"/>
        <v>5625.502932775278</v>
      </c>
      <c r="L40" s="7">
        <f t="shared" si="11"/>
        <v>-47007.64231519166</v>
      </c>
      <c r="M40" s="7">
        <f t="shared" si="12"/>
        <v>4100.570298224786</v>
      </c>
      <c r="N40" s="7">
        <f t="shared" si="3"/>
        <v>-6098.01497445105</v>
      </c>
      <c r="O40" s="7">
        <f t="shared" si="13"/>
        <v>3280.45623857983</v>
      </c>
      <c r="P40" s="7">
        <f t="shared" si="14"/>
        <v>15903.324492499822</v>
      </c>
      <c r="Q40" s="7">
        <f t="shared" si="15"/>
        <v>2915.882748608684</v>
      </c>
      <c r="R40" s="7">
        <f t="shared" si="16"/>
        <v>25683.79956078323</v>
      </c>
      <c r="S40" s="7">
        <f t="shared" si="17"/>
        <v>4513.095427108966</v>
      </c>
      <c r="T40" s="7">
        <f t="shared" si="4"/>
        <v>-17164.8968215416</v>
      </c>
      <c r="U40" s="7">
        <f>S40</f>
        <v>4513.095427108966</v>
      </c>
      <c r="V40" s="7">
        <f t="shared" si="18"/>
        <v>40061.75362321938</v>
      </c>
    </row>
    <row r="41" spans="1:22" ht="12.75">
      <c r="A41" s="3">
        <f t="shared" si="0"/>
        <v>2037</v>
      </c>
      <c r="B41" s="7">
        <f>B40+(B40*K10)</f>
        <v>1956.1560819261106</v>
      </c>
      <c r="C41" s="2">
        <f t="shared" si="5"/>
        <v>7932.329350072399</v>
      </c>
      <c r="D41" s="7">
        <f t="shared" si="6"/>
        <v>-115294.6325290522</v>
      </c>
      <c r="E41" s="7">
        <v>0</v>
      </c>
      <c r="F41" s="7">
        <f t="shared" si="1"/>
        <v>-3075.674407534902</v>
      </c>
      <c r="G41" s="7">
        <f t="shared" si="7"/>
        <v>8217.965980338768</v>
      </c>
      <c r="H41" s="7">
        <f t="shared" si="8"/>
        <v>-123525.24984945844</v>
      </c>
      <c r="I41" s="7">
        <f t="shared" si="9"/>
        <v>6163.474485254073</v>
      </c>
      <c r="J41" s="7">
        <f t="shared" si="2"/>
        <v>-64325.093103797386</v>
      </c>
      <c r="K41" s="7">
        <f t="shared" si="10"/>
        <v>5805.519026624087</v>
      </c>
      <c r="L41" s="7">
        <f t="shared" si="11"/>
        <v>-54010.60929621823</v>
      </c>
      <c r="M41" s="7">
        <f t="shared" si="12"/>
        <v>4231.788547767979</v>
      </c>
      <c r="N41" s="7">
        <f t="shared" si="3"/>
        <v>-8663.577562769664</v>
      </c>
      <c r="O41" s="7">
        <f t="shared" si="13"/>
        <v>3385.4308382143845</v>
      </c>
      <c r="P41" s="7">
        <f t="shared" si="14"/>
        <v>15724.213376421363</v>
      </c>
      <c r="Q41" s="7">
        <f t="shared" si="15"/>
        <v>3009.1909965641617</v>
      </c>
      <c r="R41" s="7">
        <f t="shared" si="16"/>
        <v>26565.561541134837</v>
      </c>
      <c r="S41" s="7">
        <f t="shared" si="17"/>
        <v>4657.514480776453</v>
      </c>
      <c r="T41" s="7">
        <f t="shared" si="4"/>
        <v>-20930.867072165027</v>
      </c>
      <c r="U41" s="7">
        <v>0</v>
      </c>
      <c r="V41" s="7">
        <f t="shared" si="18"/>
        <v>44959.163384505686</v>
      </c>
    </row>
    <row r="42" spans="1:22" ht="12.75">
      <c r="A42" s="3">
        <f t="shared" si="0"/>
        <v>2038</v>
      </c>
      <c r="B42" s="7">
        <f>B41+(B41*K10)</f>
        <v>2018.753076547746</v>
      </c>
      <c r="C42" s="2">
        <f t="shared" si="5"/>
        <v>8186.163889274716</v>
      </c>
      <c r="D42" s="7">
        <f t="shared" si="6"/>
        <v>-129391.3549034545</v>
      </c>
      <c r="E42" s="7">
        <f>C42</f>
        <v>8186.163889274716</v>
      </c>
      <c r="F42" s="7">
        <f t="shared" si="1"/>
        <v>-9317.069713430972</v>
      </c>
      <c r="G42" s="7">
        <f t="shared" si="7"/>
        <v>8480.940891709608</v>
      </c>
      <c r="H42" s="7">
        <f t="shared" si="8"/>
        <v>-138492.89243872405</v>
      </c>
      <c r="I42" s="7">
        <f t="shared" si="9"/>
        <v>6360.705668782204</v>
      </c>
      <c r="J42" s="7">
        <f t="shared" si="2"/>
        <v>-73028.48949793931</v>
      </c>
      <c r="K42" s="7">
        <f t="shared" si="10"/>
        <v>5991.295635476058</v>
      </c>
      <c r="L42" s="7">
        <f t="shared" si="11"/>
        <v>-61622.58179052348</v>
      </c>
      <c r="M42" s="7">
        <f t="shared" si="12"/>
        <v>4367.205781296555</v>
      </c>
      <c r="N42" s="7">
        <f t="shared" si="3"/>
        <v>-11477.167981554008</v>
      </c>
      <c r="O42" s="7">
        <f t="shared" si="13"/>
        <v>3493.764625037245</v>
      </c>
      <c r="P42" s="7">
        <f t="shared" si="14"/>
        <v>15491.209479639703</v>
      </c>
      <c r="Q42" s="7">
        <f t="shared" si="15"/>
        <v>3105.4851084542147</v>
      </c>
      <c r="R42" s="7">
        <f t="shared" si="16"/>
        <v>27479.731532466154</v>
      </c>
      <c r="S42" s="7">
        <f t="shared" si="17"/>
        <v>4806.554944161299</v>
      </c>
      <c r="T42" s="7">
        <f t="shared" si="4"/>
        <v>-25042.516919471793</v>
      </c>
      <c r="U42" s="7">
        <f>S42</f>
        <v>4806.554944161299</v>
      </c>
      <c r="V42" s="7">
        <f t="shared" si="18"/>
        <v>45459.81566916588</v>
      </c>
    </row>
    <row r="43" spans="1:22" ht="12.75">
      <c r="A43" s="3">
        <f t="shared" si="0"/>
        <v>2039</v>
      </c>
      <c r="B43" s="7">
        <f>B42+(B42*K10)</f>
        <v>2083.353174997274</v>
      </c>
      <c r="C43" s="2">
        <f t="shared" si="5"/>
        <v>8448.121133731507</v>
      </c>
      <c r="D43" s="7">
        <f t="shared" si="6"/>
        <v>-144667.68298318074</v>
      </c>
      <c r="E43" s="7">
        <v>0</v>
      </c>
      <c r="F43" s="7">
        <f t="shared" si="1"/>
        <v>-7740.076696124058</v>
      </c>
      <c r="G43" s="7">
        <f t="shared" si="7"/>
        <v>8752.331000244316</v>
      </c>
      <c r="H43" s="7">
        <f t="shared" si="8"/>
        <v>-154710.538012432</v>
      </c>
      <c r="I43" s="7">
        <f t="shared" si="9"/>
        <v>6564.248250183235</v>
      </c>
      <c r="J43" s="7">
        <f t="shared" si="2"/>
        <v>-82475.54411573123</v>
      </c>
      <c r="K43" s="7">
        <f t="shared" si="10"/>
        <v>6183.017095811292</v>
      </c>
      <c r="L43" s="7">
        <f t="shared" si="11"/>
        <v>-69889.99171442434</v>
      </c>
      <c r="M43" s="7">
        <f t="shared" si="12"/>
        <v>4506.9563662980445</v>
      </c>
      <c r="N43" s="7">
        <f t="shared" si="3"/>
        <v>-14558.338209313752</v>
      </c>
      <c r="O43" s="7">
        <f t="shared" si="13"/>
        <v>3605.5650930384368</v>
      </c>
      <c r="P43" s="7">
        <f t="shared" si="14"/>
        <v>15199.21694742313</v>
      </c>
      <c r="Q43" s="7">
        <f t="shared" si="15"/>
        <v>3204.8606319247497</v>
      </c>
      <c r="R43" s="7">
        <f t="shared" si="16"/>
        <v>28427.640005061123</v>
      </c>
      <c r="S43" s="7">
        <f t="shared" si="17"/>
        <v>4960.364702374461</v>
      </c>
      <c r="T43" s="7">
        <f t="shared" si="4"/>
        <v>-29526.669908962194</v>
      </c>
      <c r="U43" s="7">
        <v>0</v>
      </c>
      <c r="V43" s="7">
        <f t="shared" si="18"/>
        <v>50871.19066325458</v>
      </c>
    </row>
    <row r="44" spans="1:22" ht="12.75">
      <c r="A44" s="3">
        <f t="shared" si="0"/>
        <v>2040</v>
      </c>
      <c r="B44" s="7">
        <f>B43+(B43*K10)</f>
        <v>2150.0204765971866</v>
      </c>
      <c r="C44" s="2">
        <f t="shared" si="5"/>
        <v>8718.461010010915</v>
      </c>
      <c r="D44" s="7">
        <f t="shared" si="6"/>
        <v>-161212.35989205533</v>
      </c>
      <c r="E44" s="7">
        <f>C44</f>
        <v>8718.461010010915</v>
      </c>
      <c r="F44" s="7">
        <f t="shared" si="1"/>
        <v>-14699.821164904668</v>
      </c>
      <c r="G44" s="7">
        <f t="shared" si="7"/>
        <v>9032.405592252135</v>
      </c>
      <c r="H44" s="7">
        <f t="shared" si="8"/>
        <v>-172272.1593555954</v>
      </c>
      <c r="I44" s="7">
        <f t="shared" si="9"/>
        <v>6774.304194189098</v>
      </c>
      <c r="J44" s="7">
        <f t="shared" si="2"/>
        <v>-92722.61448806254</v>
      </c>
      <c r="K44" s="7">
        <f t="shared" si="10"/>
        <v>6380.873642877254</v>
      </c>
      <c r="L44" s="7">
        <f t="shared" si="11"/>
        <v>-78862.6428673523</v>
      </c>
      <c r="M44" s="7">
        <f t="shared" si="12"/>
        <v>4651.178970019582</v>
      </c>
      <c r="N44" s="7">
        <f t="shared" si="3"/>
        <v>-17928.078944026307</v>
      </c>
      <c r="O44" s="7">
        <f t="shared" si="13"/>
        <v>3720.9431760156667</v>
      </c>
      <c r="P44" s="7">
        <f t="shared" si="14"/>
        <v>14842.740867686076</v>
      </c>
      <c r="Q44" s="7">
        <f t="shared" si="15"/>
        <v>3307.4161721463415</v>
      </c>
      <c r="R44" s="7">
        <f t="shared" si="16"/>
        <v>29410.68054322805</v>
      </c>
      <c r="S44" s="7">
        <f t="shared" si="17"/>
        <v>5119.096372850443</v>
      </c>
      <c r="T44" s="7">
        <f t="shared" si="4"/>
        <v>-34412.111265481</v>
      </c>
      <c r="U44" s="7">
        <f>S44</f>
        <v>5119.096372850443</v>
      </c>
      <c r="V44" s="7">
        <f t="shared" si="18"/>
        <v>51613.59954679095</v>
      </c>
    </row>
    <row r="45" spans="1:22" ht="12.75">
      <c r="A45" s="3">
        <f t="shared" si="0"/>
        <v>2041</v>
      </c>
      <c r="B45" s="7">
        <f>B44+(B44*K10)</f>
        <v>2218.821131848297</v>
      </c>
      <c r="C45" s="2">
        <f t="shared" si="5"/>
        <v>8997.451762331264</v>
      </c>
      <c r="D45" s="7">
        <f t="shared" si="6"/>
        <v>-179120.5382357528</v>
      </c>
      <c r="E45" s="7">
        <v>0</v>
      </c>
      <c r="F45" s="7">
        <f t="shared" si="1"/>
        <v>-13354.670035370318</v>
      </c>
      <c r="G45" s="7">
        <f t="shared" si="7"/>
        <v>9321.442571204203</v>
      </c>
      <c r="H45" s="7">
        <f t="shared" si="8"/>
        <v>-191278.51447061362</v>
      </c>
      <c r="I45" s="7">
        <f t="shared" si="9"/>
        <v>6991.081928403149</v>
      </c>
      <c r="J45" s="7">
        <f t="shared" si="2"/>
        <v>-103830.1408195524</v>
      </c>
      <c r="K45" s="7">
        <f t="shared" si="10"/>
        <v>6585.0615994493255</v>
      </c>
      <c r="L45" s="7">
        <f t="shared" si="11"/>
        <v>-88593.95085643862</v>
      </c>
      <c r="M45" s="7">
        <f t="shared" si="12"/>
        <v>4800.016697060209</v>
      </c>
      <c r="N45" s="7">
        <f t="shared" si="3"/>
        <v>-21608.922556090678</v>
      </c>
      <c r="O45" s="7">
        <f t="shared" si="13"/>
        <v>3840.013357648168</v>
      </c>
      <c r="P45" s="7">
        <f t="shared" si="14"/>
        <v>14415.857981853613</v>
      </c>
      <c r="Q45" s="7">
        <f t="shared" si="15"/>
        <v>3413.2534896550246</v>
      </c>
      <c r="R45" s="7">
        <f t="shared" si="16"/>
        <v>30430.31330267667</v>
      </c>
      <c r="S45" s="7">
        <f t="shared" si="17"/>
        <v>5282.907456781657</v>
      </c>
      <c r="T45" s="7">
        <f t="shared" si="4"/>
        <v>-39729.72789976865</v>
      </c>
      <c r="U45" s="7">
        <v>0</v>
      </c>
      <c r="V45" s="7">
        <f t="shared" si="18"/>
        <v>57600.690126144</v>
      </c>
    </row>
    <row r="46" spans="1:22" ht="12.75">
      <c r="A46" s="3">
        <f t="shared" si="0"/>
        <v>2042</v>
      </c>
      <c r="B46" s="7">
        <f>B45+(B45*K10)</f>
        <v>2289.8234080674424</v>
      </c>
      <c r="C46" s="2">
        <f t="shared" si="5"/>
        <v>9285.370218725864</v>
      </c>
      <c r="D46" s="7">
        <f t="shared" si="6"/>
        <v>-198494.23508434926</v>
      </c>
      <c r="E46" s="7">
        <f>C46</f>
        <v>9285.370218725864</v>
      </c>
      <c r="F46" s="7">
        <f t="shared" si="1"/>
        <v>-21124.75610993994</v>
      </c>
      <c r="G46" s="7">
        <f t="shared" si="7"/>
        <v>9619.728733482738</v>
      </c>
      <c r="H46" s="7">
        <f t="shared" si="8"/>
        <v>-211837.62817040717</v>
      </c>
      <c r="I46" s="7">
        <f t="shared" si="9"/>
        <v>7214.79655011205</v>
      </c>
      <c r="J46" s="7">
        <f t="shared" si="2"/>
        <v>-115862.93618040095</v>
      </c>
      <c r="K46" s="7">
        <f t="shared" si="10"/>
        <v>6795.783570631704</v>
      </c>
      <c r="L46" s="7">
        <f t="shared" si="11"/>
        <v>-99141.19994038886</v>
      </c>
      <c r="M46" s="7">
        <f t="shared" si="12"/>
        <v>4953.6172313661355</v>
      </c>
      <c r="N46" s="7">
        <f t="shared" si="3"/>
        <v>-25625.053319751</v>
      </c>
      <c r="O46" s="7">
        <f t="shared" si="13"/>
        <v>3962.8937850929096</v>
      </c>
      <c r="P46" s="7">
        <f t="shared" si="14"/>
        <v>13912.18530212262</v>
      </c>
      <c r="Q46" s="7">
        <f t="shared" si="15"/>
        <v>3522.4776013239853</v>
      </c>
      <c r="R46" s="7">
        <f t="shared" si="16"/>
        <v>31488.068679172215</v>
      </c>
      <c r="S46" s="7">
        <f t="shared" si="17"/>
        <v>5451.96049539867</v>
      </c>
      <c r="T46" s="7">
        <f t="shared" si="4"/>
        <v>-45512.65830151897</v>
      </c>
      <c r="U46" s="7">
        <f>S46</f>
        <v>5451.96049539867</v>
      </c>
      <c r="V46" s="7">
        <f t="shared" si="18"/>
        <v>58630.88898620758</v>
      </c>
    </row>
  </sheetData>
  <conditionalFormatting sqref="D22:V46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MouseSavers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Waring</dc:creator>
  <cp:keywords/>
  <dc:description/>
  <cp:lastModifiedBy>Don Munsil</cp:lastModifiedBy>
  <dcterms:created xsi:type="dcterms:W3CDTF">2005-08-07T17:58:20Z</dcterms:created>
  <dcterms:modified xsi:type="dcterms:W3CDTF">2024-04-04T00:01:27Z</dcterms:modified>
  <cp:category/>
  <cp:version/>
  <cp:contentType/>
  <cp:contentStatus/>
</cp:coreProperties>
</file>